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1"/>
  </bookViews>
  <sheets>
    <sheet name="①南多摩情勢総括票" sheetId="1" r:id="rId1"/>
    <sheet name="多摩市と稲城市の主な得票結果" sheetId="2" r:id="rId2"/>
    <sheet name="Sheet3" sheetId="3" r:id="rId3"/>
  </sheets>
  <definedNames>
    <definedName name="_xlnm.Print_Area" localSheetId="0">'①南多摩情勢総括票'!$B$2:$AI$32</definedName>
    <definedName name="_xlnm.Print_Area" localSheetId="1">'多摩市と稲城市の主な得票結果'!$A$1:$M$41</definedName>
  </definedNames>
  <calcPr fullCalcOnLoad="1"/>
</workbook>
</file>

<file path=xl/sharedStrings.xml><?xml version="1.0" encoding="utf-8"?>
<sst xmlns="http://schemas.openxmlformats.org/spreadsheetml/2006/main" count="259" uniqueCount="211">
  <si>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</si>
  <si>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</si>
  <si>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</si>
  <si>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</si>
  <si>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</si>
  <si>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</si>
  <si>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</si>
  <si>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</si>
  <si>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</si>
  <si>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</si>
  <si>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</si>
  <si>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</si>
  <si>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</si>
  <si>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</si>
  <si>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</si>
  <si>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</si>
  <si>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</si>
  <si>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</si>
  <si>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</si>
  <si>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</si>
  <si>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</si>
  <si>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</si>
  <si>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</si>
  <si>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</si>
  <si>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</si>
  <si>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>次 4,079</t>
  </si>
  <si>
    <t xml:space="preserve">　　希 20,679　　 </t>
  </si>
  <si>
    <t>国 5,179</t>
  </si>
  <si>
    <t>立 28,710　</t>
  </si>
  <si>
    <t>　れ 7,785</t>
  </si>
  <si>
    <t>評価</t>
  </si>
  <si>
    <t>公明</t>
  </si>
  <si>
    <t>生/由/希/国</t>
  </si>
  <si>
    <t>維新</t>
  </si>
  <si>
    <t>みんな他</t>
  </si>
  <si>
    <t>民主・進/立</t>
  </si>
  <si>
    <t>21衆</t>
  </si>
  <si>
    <t>22参</t>
  </si>
  <si>
    <t>小池百合子 知事選得票数</t>
  </si>
  <si>
    <t>電力竹詰192　ＵＡＺ川合264</t>
  </si>
  <si>
    <t>自動車浜口102　電機矢田317</t>
  </si>
  <si>
    <t xml:space="preserve">■22参比■国民:労組 875 </t>
  </si>
  <si>
    <t>自治労鬼木52　日教組古賀42</t>
  </si>
  <si>
    <t>ＪＰ労柴125　情報石橋124</t>
  </si>
  <si>
    <t>基幹村田65　私鉄辻元1,373</t>
  </si>
  <si>
    <t>■22参比■立憲:労組等 1,781</t>
  </si>
  <si>
    <t>立憲白245　自民藤末155</t>
  </si>
  <si>
    <t>■22参比■佼成会系 400</t>
  </si>
  <si>
    <t>郵便長谷川138　建設足立194</t>
  </si>
  <si>
    <t>農協藤木65　土地改良進藤42</t>
  </si>
  <si>
    <t>医師会自見279　歯科医師山田295</t>
  </si>
  <si>
    <t>薬剤師神谷161　保育吉岡25</t>
  </si>
  <si>
    <t>看護友納57　介護園田27</t>
  </si>
  <si>
    <t>理学療法士小川124  臨床心理士高原19</t>
  </si>
  <si>
    <t>統一協会井上112</t>
  </si>
  <si>
    <t>遺族会水落79  神道山谷267</t>
  </si>
  <si>
    <t>隊友会宇都119  猟友会尾立35</t>
  </si>
  <si>
    <t>商工会越智38　遊戯木村123</t>
  </si>
  <si>
    <t xml:space="preserve">■22参比■自：業界団体 2,200 </t>
  </si>
  <si>
    <t>①斎藤礼伊奈　都F(公・ネ）</t>
  </si>
  <si>
    <t>①小礒明　自 33,415(39.5%)</t>
  </si>
  <si>
    <t>②石川良一　維 21,960(25.9%)</t>
  </si>
  <si>
    <t>3篠塚元　民 16,730(19.8%)</t>
  </si>
  <si>
    <t>4坂口いくみ　共 12,386(14.7%)</t>
  </si>
  <si>
    <t>32,525(31.1%)</t>
  </si>
  <si>
    <t>②石川良一　都F 29,269(28.0%)</t>
  </si>
  <si>
    <t>3小礒明　自 23,162(22.1%)</t>
  </si>
  <si>
    <t>4菅原重美　共 16,538(15.8%)</t>
  </si>
  <si>
    <t>5土居範洋　無 2,946(2.8%)</t>
  </si>
  <si>
    <t>46.24％ (M46.25 F46.24)</t>
  </si>
  <si>
    <t>54.20% (M54.36 F54.04)</t>
  </si>
  <si>
    <t>43.96% (M44.13 F43.80)</t>
  </si>
  <si>
    <t>①石川良一　都F　29,233(33.9%)</t>
  </si>
  <si>
    <t>②小礒明　自（公）　24,823(28.8%)</t>
  </si>
  <si>
    <t>3斉藤礼伊奈　立（ネ）　20,753(24.1%)</t>
  </si>
  <si>
    <t>4上杉直　共　11,333(13.2%)</t>
  </si>
  <si>
    <t>6月24日版 第1稿　案分票切捨調整</t>
  </si>
  <si>
    <t>都議補</t>
  </si>
  <si>
    <t>南多摩（多摩市・稲城市）　6/28（金：先負）告示⇒7/7（日：先勝）投開票</t>
  </si>
  <si>
    <t>16年　51,991  20年 68,781</t>
  </si>
  <si>
    <t>【多摩市議会】</t>
  </si>
  <si>
    <t>共産5　公明5　あすたま・維新4　自民4</t>
  </si>
  <si>
    <t>ネット・社民3　1人会派が5つ</t>
  </si>
  <si>
    <t>【稲城市議会】</t>
  </si>
  <si>
    <t>共産3　公明3　改革未来3　稲志会6　新政会4　無所属3</t>
  </si>
  <si>
    <t>⑤山本太郎　れ　10,314(9.1%)</t>
  </si>
  <si>
    <t>7海老沢由紀　維　9,638(8.5%)</t>
  </si>
  <si>
    <t>10荒木千陽　都F(国） 5,115(4.5%)　</t>
  </si>
  <si>
    <t>⑥山添拓　共　12,488(11.0%)</t>
  </si>
  <si>
    <t>③竹谷とし子　公　11,175(9.8%)</t>
  </si>
  <si>
    <t>①朝日健太郎　自　16,574(14.6%)</t>
  </si>
  <si>
    <t>④生稲晃子　自　10,956(9.6%)</t>
  </si>
  <si>
    <t>8松尾明弘　立　6,801(6.0%)</t>
  </si>
  <si>
    <t>②斎藤蓮舫　立 15,565(13.7%)　</t>
  </si>
  <si>
    <t>9乙武洋匡　無 5,182(4.6%)　</t>
  </si>
  <si>
    <t>57.9％ (M58.0 F57.9)</t>
  </si>
  <si>
    <t>F</t>
  </si>
  <si>
    <t>新</t>
  </si>
  <si>
    <t>多摩市議7期　生活者ネット</t>
  </si>
  <si>
    <t>稲城市</t>
  </si>
  <si>
    <t>多摩市</t>
  </si>
  <si>
    <t>稲城市</t>
  </si>
  <si>
    <t>氏名</t>
  </si>
  <si>
    <t>業界団体計</t>
  </si>
  <si>
    <t>主な団体</t>
  </si>
  <si>
    <t>郵便局長会</t>
  </si>
  <si>
    <t>建設</t>
  </si>
  <si>
    <t>農政</t>
  </si>
  <si>
    <t>土地改良</t>
  </si>
  <si>
    <t>医師会</t>
  </si>
  <si>
    <t>歯科医師会</t>
  </si>
  <si>
    <t>薬剤師会</t>
  </si>
  <si>
    <t>保育士</t>
  </si>
  <si>
    <t>看護</t>
  </si>
  <si>
    <t>介護</t>
  </si>
  <si>
    <t>理学療法士</t>
  </si>
  <si>
    <t>臨床心理士</t>
  </si>
  <si>
    <t>統一協会</t>
  </si>
  <si>
    <t>遺族会</t>
  </si>
  <si>
    <t>神道</t>
  </si>
  <si>
    <t>隊友会</t>
  </si>
  <si>
    <t>猟友会</t>
  </si>
  <si>
    <t>商工会</t>
  </si>
  <si>
    <t>遊戯</t>
  </si>
  <si>
    <t>自民</t>
  </si>
  <si>
    <t>公明</t>
  </si>
  <si>
    <t>国民</t>
  </si>
  <si>
    <t>維新</t>
  </si>
  <si>
    <t>社民</t>
  </si>
  <si>
    <t>共産</t>
  </si>
  <si>
    <t>参政</t>
  </si>
  <si>
    <t>Ｎ党</t>
  </si>
  <si>
    <t>多摩市</t>
  </si>
  <si>
    <t>22参比例票</t>
  </si>
  <si>
    <t>21衆比例票</t>
  </si>
  <si>
    <t>長谷川</t>
  </si>
  <si>
    <t>足立</t>
  </si>
  <si>
    <t>藤木</t>
  </si>
  <si>
    <t>進藤</t>
  </si>
  <si>
    <t>自見</t>
  </si>
  <si>
    <t>山田</t>
  </si>
  <si>
    <t>神谷</t>
  </si>
  <si>
    <t>吉岡</t>
  </si>
  <si>
    <t>友納</t>
  </si>
  <si>
    <t>園田</t>
  </si>
  <si>
    <t>小川</t>
  </si>
  <si>
    <t>高原</t>
  </si>
  <si>
    <t>井上</t>
  </si>
  <si>
    <t>水落</t>
  </si>
  <si>
    <t>山谷</t>
  </si>
  <si>
    <t>宇都</t>
  </si>
  <si>
    <t>尾立</t>
  </si>
  <si>
    <t>越智</t>
  </si>
  <si>
    <t>木村</t>
  </si>
  <si>
    <t>南多摩計</t>
  </si>
  <si>
    <t>電力総連</t>
  </si>
  <si>
    <t>UAZ</t>
  </si>
  <si>
    <t>自動車総連</t>
  </si>
  <si>
    <t>電機連合</t>
  </si>
  <si>
    <t>鬼木</t>
  </si>
  <si>
    <t>古賀</t>
  </si>
  <si>
    <t>石橋</t>
  </si>
  <si>
    <t>村田</t>
  </si>
  <si>
    <t>辻元</t>
  </si>
  <si>
    <t>竹詰</t>
  </si>
  <si>
    <t>矢田</t>
  </si>
  <si>
    <t>自治労</t>
  </si>
  <si>
    <t>日教組</t>
  </si>
  <si>
    <t>JP労組</t>
  </si>
  <si>
    <t>情報労連</t>
  </si>
  <si>
    <t>基幹/JAM</t>
  </si>
  <si>
    <t>私鉄総連</t>
  </si>
  <si>
    <t>白</t>
  </si>
  <si>
    <t>藤末</t>
  </si>
  <si>
    <t>柴</t>
  </si>
  <si>
    <t>川合</t>
  </si>
  <si>
    <t>浜口</t>
  </si>
  <si>
    <t>小計</t>
  </si>
  <si>
    <t>立正佼成会</t>
  </si>
  <si>
    <t>ー</t>
  </si>
  <si>
    <t>国民4産別計</t>
  </si>
  <si>
    <t>立民7産別計</t>
  </si>
  <si>
    <t>立民</t>
  </si>
  <si>
    <t>朝日</t>
  </si>
  <si>
    <t>生稲</t>
  </si>
  <si>
    <t>竹谷</t>
  </si>
  <si>
    <t>松尾</t>
  </si>
  <si>
    <t>山添</t>
  </si>
  <si>
    <t>山本</t>
  </si>
  <si>
    <t>海老沢</t>
  </si>
  <si>
    <t>乙武</t>
  </si>
  <si>
    <t>無</t>
  </si>
  <si>
    <t>荒木</t>
  </si>
  <si>
    <t>F（国）</t>
  </si>
  <si>
    <t>政党等</t>
  </si>
  <si>
    <t>得票率</t>
  </si>
  <si>
    <t>れ新</t>
  </si>
  <si>
    <t>立民</t>
  </si>
  <si>
    <t>都F</t>
  </si>
  <si>
    <t>M</t>
  </si>
  <si>
    <t>新</t>
  </si>
  <si>
    <t>多摩市議1期　3,221票</t>
  </si>
  <si>
    <t>　24年6月　都F・石川良一死去に伴い欠員1　　候補者3</t>
  </si>
  <si>
    <t>遠藤千尋</t>
  </si>
  <si>
    <t>三井健（たけし）</t>
  </si>
  <si>
    <t>無</t>
  </si>
  <si>
    <t>飲食業</t>
  </si>
  <si>
    <t>岩永久佳</t>
  </si>
  <si>
    <t>有権者　202,664人（24年6月27日現在）</t>
  </si>
  <si>
    <t>（M 99,373   F 103,291）</t>
  </si>
  <si>
    <t>斎藤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</si>
</sst>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  <numFmt numFmtId="184" formatCode="0_);[Red]\(0\)"/>
    <numFmt numFmtId="185" formatCode="#,##0.000_ "/>
    <numFmt numFmtId="186" formatCode="[$]ggge&quot;年&quot;m&quot;月&quot;d&quot;日&quot;;@"/>
    <numFmt numFmtId="187" formatCode="[$]gge&quot;年&quot;m&quot;月&quot;d&quot;日&quot;;@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28"/>
      <name val="ＭＳ Ｐゴシック"/>
      <family val="3"/>
    </font>
    <font>
      <b/>
      <sz val="26"/>
      <name val="ＭＳ Ｐゴシック"/>
      <family val="3"/>
    </font>
    <font>
      <sz val="6"/>
      <name val="游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28"/>
      <color indexed="8"/>
      <name val="ＭＳ Ｐゴシック"/>
      <family val="3"/>
    </font>
    <font>
      <b/>
      <sz val="28"/>
      <color indexed="9"/>
      <name val="ＭＳ Ｐゴシック"/>
      <family val="3"/>
    </font>
    <font>
      <sz val="26"/>
      <color indexed="8"/>
      <name val="ＭＳ Ｐゴシック"/>
      <family val="3"/>
    </font>
    <font>
      <sz val="4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20"/>
      <color indexed="9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rgb="FFFFFFFF"/>
      <name val="ＭＳ ゴシック"/>
      <family val="3"/>
    </font>
    <font>
      <b/>
      <sz val="11"/>
      <color theme="0"/>
      <name val="ＭＳ ゴシック"/>
      <family val="3"/>
    </font>
    <font>
      <b/>
      <sz val="12"/>
      <color theme="0"/>
      <name val="ＭＳ ゴシック"/>
      <family val="3"/>
    </font>
    <font>
      <b/>
      <sz val="12"/>
      <color theme="1"/>
      <name val="ＭＳ ゴシック"/>
      <family val="3"/>
    </font>
    <font>
      <sz val="26"/>
      <color theme="1"/>
      <name val="ＭＳ Ｐゴシック"/>
      <family val="3"/>
    </font>
    <font>
      <b/>
      <sz val="28"/>
      <color theme="0"/>
      <name val="ＭＳ Ｐゴシック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b/>
      <sz val="20"/>
      <color theme="0"/>
      <name val="ＭＳ Ｐゴシック"/>
      <family val="3"/>
    </font>
    <font>
      <b/>
      <sz val="28"/>
      <color theme="1"/>
      <name val="Calibri"/>
      <family val="3"/>
    </font>
    <font>
      <b/>
      <sz val="22"/>
      <color theme="0"/>
      <name val="ＭＳ Ｐゴシック"/>
      <family val="3"/>
    </font>
    <font>
      <b/>
      <sz val="28"/>
      <color theme="1"/>
      <name val="ＭＳ Ｐゴシック"/>
      <family val="3"/>
    </font>
    <font>
      <b/>
      <sz val="24"/>
      <color theme="0"/>
      <name val="ＭＳ Ｐゴシック"/>
      <family val="3"/>
    </font>
    <font>
      <sz val="44"/>
      <color theme="1"/>
      <name val="Calibri"/>
      <family val="3"/>
    </font>
    <font>
      <b/>
      <sz val="11"/>
      <color theme="1"/>
      <name val="ＭＳ ゴシック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>
        <color theme="0"/>
      </right>
      <top style="medium"/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theme="1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>
        <color indexed="63"/>
      </left>
      <right style="thin"/>
      <top style="medium">
        <color theme="1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>
        <color theme="1"/>
      </right>
      <top style="hair"/>
      <bottom style="medium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hair"/>
      <bottom style="medium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0"/>
      </left>
      <right style="medium">
        <color theme="0"/>
      </right>
      <top style="thin"/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>
        <color indexed="63"/>
      </left>
      <right style="thin"/>
      <top style="medium"/>
      <bottom style="double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 style="medium"/>
      <bottom style="double">
        <color theme="1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2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451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10" fontId="8" fillId="0" borderId="20" xfId="61" applyNumberFormat="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9" fontId="16" fillId="0" borderId="22" xfId="0" applyNumberFormat="1" applyFont="1" applyBorder="1" applyAlignment="1">
      <alignment horizontal="center" vertical="center"/>
    </xf>
    <xf numFmtId="177" fontId="16" fillId="0" borderId="23" xfId="0" applyNumberFormat="1" applyFont="1" applyFill="1" applyBorder="1" applyAlignment="1">
      <alignment horizontal="center" vertical="center"/>
    </xf>
    <xf numFmtId="177" fontId="16" fillId="0" borderId="24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178" fontId="16" fillId="0" borderId="25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71" fillId="32" borderId="26" xfId="0" applyNumberFormat="1" applyFont="1" applyFill="1" applyBorder="1" applyAlignment="1">
      <alignment horizontal="center" vertical="center"/>
    </xf>
    <xf numFmtId="49" fontId="72" fillId="33" borderId="27" xfId="0" applyNumberFormat="1" applyFont="1" applyFill="1" applyBorder="1" applyAlignment="1">
      <alignment horizontal="center" vertical="center"/>
    </xf>
    <xf numFmtId="49" fontId="17" fillId="34" borderId="27" xfId="0" applyNumberFormat="1" applyFont="1" applyFill="1" applyBorder="1" applyAlignment="1">
      <alignment horizontal="center" vertical="center"/>
    </xf>
    <xf numFmtId="49" fontId="72" fillId="35" borderId="27" xfId="0" applyNumberFormat="1" applyFont="1" applyFill="1" applyBorder="1" applyAlignment="1">
      <alignment horizontal="center" vertical="center"/>
    </xf>
    <xf numFmtId="49" fontId="72" fillId="36" borderId="27" xfId="0" applyNumberFormat="1" applyFont="1" applyFill="1" applyBorder="1" applyAlignment="1">
      <alignment horizontal="center" vertical="center"/>
    </xf>
    <xf numFmtId="49" fontId="72" fillId="37" borderId="27" xfId="0" applyNumberFormat="1" applyFont="1" applyFill="1" applyBorder="1" applyAlignment="1">
      <alignment horizontal="center" vertical="center"/>
    </xf>
    <xf numFmtId="49" fontId="17" fillId="38" borderId="27" xfId="0" applyNumberFormat="1" applyFont="1" applyFill="1" applyBorder="1" applyAlignment="1">
      <alignment horizontal="center" vertical="center"/>
    </xf>
    <xf numFmtId="49" fontId="17" fillId="13" borderId="27" xfId="0" applyNumberFormat="1" applyFont="1" applyFill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177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177" fontId="16" fillId="0" borderId="31" xfId="0" applyNumberFormat="1" applyFont="1" applyFill="1" applyBorder="1" applyAlignment="1">
      <alignment horizontal="center" vertical="center"/>
    </xf>
    <xf numFmtId="177" fontId="16" fillId="0" borderId="32" xfId="0" applyNumberFormat="1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178" fontId="16" fillId="0" borderId="33" xfId="0" applyNumberFormat="1" applyFont="1" applyFill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177" fontId="16" fillId="0" borderId="26" xfId="0" applyNumberFormat="1" applyFont="1" applyFill="1" applyBorder="1" applyAlignment="1">
      <alignment horizontal="center" vertical="center"/>
    </xf>
    <xf numFmtId="177" fontId="16" fillId="0" borderId="27" xfId="0" applyNumberFormat="1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178" fontId="70" fillId="0" borderId="28" xfId="0" applyNumberFormat="1" applyFont="1" applyFill="1" applyBorder="1" applyAlignment="1">
      <alignment horizontal="center" vertical="center"/>
    </xf>
    <xf numFmtId="177" fontId="16" fillId="0" borderId="31" xfId="0" applyNumberFormat="1" applyFont="1" applyBorder="1" applyAlignment="1">
      <alignment horizontal="center" vertical="center"/>
    </xf>
    <xf numFmtId="177" fontId="16" fillId="0" borderId="32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177" fontId="16" fillId="0" borderId="34" xfId="0" applyNumberFormat="1" applyFont="1" applyBorder="1" applyAlignment="1">
      <alignment horizontal="center" vertical="center"/>
    </xf>
    <xf numFmtId="177" fontId="16" fillId="0" borderId="23" xfId="0" applyNumberFormat="1" applyFont="1" applyBorder="1" applyAlignment="1">
      <alignment horizontal="center" vertical="center"/>
    </xf>
    <xf numFmtId="177" fontId="16" fillId="0" borderId="24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 wrapText="1"/>
    </xf>
    <xf numFmtId="0" fontId="17" fillId="39" borderId="36" xfId="0" applyFont="1" applyFill="1" applyBorder="1" applyAlignment="1">
      <alignment horizontal="center" vertical="center" wrapText="1"/>
    </xf>
    <xf numFmtId="0" fontId="17" fillId="39" borderId="37" xfId="0" applyFont="1" applyFill="1" applyBorder="1" applyAlignment="1">
      <alignment horizontal="center" vertical="center" wrapText="1"/>
    </xf>
    <xf numFmtId="0" fontId="17" fillId="39" borderId="38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 indent="2"/>
    </xf>
    <xf numFmtId="177" fontId="16" fillId="0" borderId="25" xfId="0" applyNumberFormat="1" applyFont="1" applyBorder="1" applyAlignment="1">
      <alignment horizontal="center" vertical="center"/>
    </xf>
    <xf numFmtId="0" fontId="17" fillId="39" borderId="39" xfId="0" applyFont="1" applyFill="1" applyBorder="1" applyAlignment="1">
      <alignment horizontal="center" vertical="center"/>
    </xf>
    <xf numFmtId="0" fontId="17" fillId="39" borderId="40" xfId="0" applyFont="1" applyFill="1" applyBorder="1" applyAlignment="1">
      <alignment horizontal="center" vertical="center" wrapText="1"/>
    </xf>
    <xf numFmtId="0" fontId="17" fillId="39" borderId="41" xfId="0" applyFont="1" applyFill="1" applyBorder="1" applyAlignment="1">
      <alignment horizontal="center" vertical="center" wrapText="1"/>
    </xf>
    <xf numFmtId="0" fontId="17" fillId="39" borderId="42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indent="2"/>
    </xf>
    <xf numFmtId="177" fontId="16" fillId="0" borderId="33" xfId="0" applyNumberFormat="1" applyFont="1" applyBorder="1" applyAlignment="1">
      <alignment horizontal="center" vertical="center"/>
    </xf>
    <xf numFmtId="177" fontId="70" fillId="0" borderId="26" xfId="0" applyNumberFormat="1" applyFont="1" applyBorder="1" applyAlignment="1">
      <alignment horizontal="center" vertical="center"/>
    </xf>
    <xf numFmtId="177" fontId="70" fillId="0" borderId="27" xfId="0" applyNumberFormat="1" applyFont="1" applyBorder="1" applyAlignment="1">
      <alignment horizontal="center" vertical="center"/>
    </xf>
    <xf numFmtId="177" fontId="70" fillId="0" borderId="28" xfId="0" applyNumberFormat="1" applyFont="1" applyBorder="1" applyAlignment="1">
      <alignment horizontal="center" vertical="center"/>
    </xf>
    <xf numFmtId="0" fontId="17" fillId="39" borderId="43" xfId="0" applyFont="1" applyFill="1" applyBorder="1" applyAlignment="1">
      <alignment horizontal="center" vertical="center" wrapText="1"/>
    </xf>
    <xf numFmtId="177" fontId="16" fillId="0" borderId="44" xfId="0" applyNumberFormat="1" applyFont="1" applyBorder="1" applyAlignment="1">
      <alignment horizontal="center" vertical="center"/>
    </xf>
    <xf numFmtId="177" fontId="70" fillId="0" borderId="45" xfId="0" applyNumberFormat="1" applyFont="1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/>
    </xf>
    <xf numFmtId="177" fontId="70" fillId="0" borderId="16" xfId="0" applyNumberFormat="1" applyFont="1" applyBorder="1" applyAlignment="1">
      <alignment horizontal="center" vertical="center"/>
    </xf>
    <xf numFmtId="0" fontId="17" fillId="27" borderId="35" xfId="0" applyFont="1" applyFill="1" applyBorder="1" applyAlignment="1">
      <alignment horizontal="center" vertical="center" wrapText="1"/>
    </xf>
    <xf numFmtId="0" fontId="17" fillId="27" borderId="37" xfId="0" applyFont="1" applyFill="1" applyBorder="1" applyAlignment="1">
      <alignment horizontal="center" vertical="center" wrapText="1"/>
    </xf>
    <xf numFmtId="0" fontId="17" fillId="27" borderId="38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27" borderId="39" xfId="0" applyFont="1" applyFill="1" applyBorder="1" applyAlignment="1">
      <alignment horizontal="center" vertical="center"/>
    </xf>
    <xf numFmtId="0" fontId="17" fillId="27" borderId="40" xfId="0" applyFont="1" applyFill="1" applyBorder="1" applyAlignment="1">
      <alignment horizontal="center" vertical="center" wrapText="1"/>
    </xf>
    <xf numFmtId="0" fontId="17" fillId="27" borderId="41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77" fontId="16" fillId="0" borderId="26" xfId="0" applyNumberFormat="1" applyFont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177" fontId="16" fillId="0" borderId="46" xfId="0" applyNumberFormat="1" applyFont="1" applyBorder="1" applyAlignment="1">
      <alignment horizontal="center" vertical="center"/>
    </xf>
    <xf numFmtId="177" fontId="16" fillId="0" borderId="22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 wrapText="1"/>
    </xf>
    <xf numFmtId="0" fontId="17" fillId="39" borderId="45" xfId="0" applyFont="1" applyFill="1" applyBorder="1" applyAlignment="1">
      <alignment horizontal="center" vertical="center" wrapText="1"/>
    </xf>
    <xf numFmtId="177" fontId="17" fillId="0" borderId="16" xfId="0" applyNumberFormat="1" applyFont="1" applyBorder="1" applyAlignment="1">
      <alignment horizontal="center" vertical="center"/>
    </xf>
    <xf numFmtId="0" fontId="17" fillId="27" borderId="43" xfId="0" applyFont="1" applyFill="1" applyBorder="1" applyAlignment="1">
      <alignment horizontal="center" vertical="center" wrapText="1"/>
    </xf>
    <xf numFmtId="0" fontId="17" fillId="27" borderId="47" xfId="0" applyFont="1" applyFill="1" applyBorder="1" applyAlignment="1">
      <alignment horizontal="center" vertical="center" wrapText="1"/>
    </xf>
    <xf numFmtId="177" fontId="16" fillId="0" borderId="45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0" fontId="17" fillId="39" borderId="41" xfId="0" applyFont="1" applyFill="1" applyBorder="1" applyAlignment="1">
      <alignment horizontal="center" vertical="center"/>
    </xf>
    <xf numFmtId="0" fontId="17" fillId="39" borderId="47" xfId="0" applyFont="1" applyFill="1" applyBorder="1" applyAlignment="1">
      <alignment horizontal="center" vertical="center" wrapText="1"/>
    </xf>
    <xf numFmtId="0" fontId="6" fillId="0" borderId="48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49" fontId="17" fillId="40" borderId="27" xfId="0" applyNumberFormat="1" applyFont="1" applyFill="1" applyBorder="1" applyAlignment="1">
      <alignment horizontal="center" vertical="center"/>
    </xf>
    <xf numFmtId="0" fontId="73" fillId="32" borderId="35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/>
    </xf>
    <xf numFmtId="0" fontId="73" fillId="35" borderId="35" xfId="0" applyFont="1" applyFill="1" applyBorder="1" applyAlignment="1">
      <alignment horizontal="center" vertical="center"/>
    </xf>
    <xf numFmtId="0" fontId="73" fillId="37" borderId="35" xfId="0" applyFont="1" applyFill="1" applyBorder="1" applyAlignment="1">
      <alignment horizontal="center" vertical="center"/>
    </xf>
    <xf numFmtId="176" fontId="18" fillId="0" borderId="41" xfId="49" applyNumberFormat="1" applyFont="1" applyFill="1" applyBorder="1" applyAlignment="1">
      <alignment horizontal="center" vertical="center"/>
    </xf>
    <xf numFmtId="176" fontId="18" fillId="0" borderId="42" xfId="49" applyNumberFormat="1" applyFont="1" applyFill="1" applyBorder="1" applyAlignment="1">
      <alignment horizontal="center" vertical="center"/>
    </xf>
    <xf numFmtId="0" fontId="73" fillId="32" borderId="37" xfId="0" applyFont="1" applyFill="1" applyBorder="1" applyAlignment="1">
      <alignment horizontal="center" vertical="center"/>
    </xf>
    <xf numFmtId="176" fontId="18" fillId="0" borderId="40" xfId="49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177" fontId="18" fillId="0" borderId="23" xfId="49" applyNumberFormat="1" applyFont="1" applyFill="1" applyBorder="1" applyAlignment="1">
      <alignment horizontal="center" vertical="center"/>
    </xf>
    <xf numFmtId="177" fontId="18" fillId="0" borderId="24" xfId="49" applyNumberFormat="1" applyFont="1" applyFill="1" applyBorder="1" applyAlignment="1">
      <alignment horizontal="center" vertical="center"/>
    </xf>
    <xf numFmtId="177" fontId="18" fillId="0" borderId="25" xfId="49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49" fontId="71" fillId="32" borderId="40" xfId="0" applyNumberFormat="1" applyFont="1" applyFill="1" applyBorder="1" applyAlignment="1">
      <alignment horizontal="center" vertical="center"/>
    </xf>
    <xf numFmtId="49" fontId="71" fillId="32" borderId="41" xfId="0" applyNumberFormat="1" applyFont="1" applyFill="1" applyBorder="1" applyAlignment="1">
      <alignment horizontal="center" vertical="center"/>
    </xf>
    <xf numFmtId="49" fontId="72" fillId="33" borderId="41" xfId="0" applyNumberFormat="1" applyFont="1" applyFill="1" applyBorder="1" applyAlignment="1">
      <alignment horizontal="center" vertical="center"/>
    </xf>
    <xf numFmtId="49" fontId="72" fillId="35" borderId="41" xfId="0" applyNumberFormat="1" applyFont="1" applyFill="1" applyBorder="1" applyAlignment="1">
      <alignment horizontal="center" vertical="center"/>
    </xf>
    <xf numFmtId="49" fontId="72" fillId="37" borderId="41" xfId="0" applyNumberFormat="1" applyFont="1" applyFill="1" applyBorder="1" applyAlignment="1">
      <alignment horizontal="center" vertical="center"/>
    </xf>
    <xf numFmtId="49" fontId="17" fillId="38" borderId="41" xfId="0" applyNumberFormat="1" applyFont="1" applyFill="1" applyBorder="1" applyAlignment="1">
      <alignment horizontal="center" vertical="center"/>
    </xf>
    <xf numFmtId="49" fontId="17" fillId="40" borderId="41" xfId="0" applyNumberFormat="1" applyFont="1" applyFill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74" fillId="27" borderId="42" xfId="0" applyFont="1" applyFill="1" applyBorder="1" applyAlignment="1">
      <alignment horizontal="center" vertical="center"/>
    </xf>
    <xf numFmtId="177" fontId="18" fillId="0" borderId="31" xfId="49" applyNumberFormat="1" applyFont="1" applyFill="1" applyBorder="1" applyAlignment="1">
      <alignment horizontal="center" vertical="center"/>
    </xf>
    <xf numFmtId="177" fontId="18" fillId="0" borderId="32" xfId="49" applyNumberFormat="1" applyFont="1" applyFill="1" applyBorder="1" applyAlignment="1">
      <alignment horizontal="center" vertical="center"/>
    </xf>
    <xf numFmtId="177" fontId="18" fillId="0" borderId="33" xfId="49" applyNumberFormat="1" applyFont="1" applyFill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177" fontId="18" fillId="0" borderId="37" xfId="49" applyNumberFormat="1" applyFont="1" applyFill="1" applyBorder="1" applyAlignment="1">
      <alignment horizontal="center" vertical="center"/>
    </xf>
    <xf numFmtId="177" fontId="18" fillId="0" borderId="35" xfId="49" applyNumberFormat="1" applyFont="1" applyFill="1" applyBorder="1" applyAlignment="1">
      <alignment horizontal="center" vertical="center"/>
    </xf>
    <xf numFmtId="177" fontId="18" fillId="0" borderId="36" xfId="49" applyNumberFormat="1" applyFont="1" applyFill="1" applyBorder="1" applyAlignment="1">
      <alignment horizontal="center" vertical="center"/>
    </xf>
    <xf numFmtId="0" fontId="74" fillId="38" borderId="35" xfId="0" applyFont="1" applyFill="1" applyBorder="1" applyAlignment="1">
      <alignment horizontal="center" vertical="center"/>
    </xf>
    <xf numFmtId="0" fontId="74" fillId="40" borderId="35" xfId="0" applyFont="1" applyFill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27" borderId="36" xfId="0" applyFont="1" applyFill="1" applyBorder="1" applyAlignment="1">
      <alignment horizontal="center" vertical="center"/>
    </xf>
    <xf numFmtId="0" fontId="8" fillId="0" borderId="48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5" fillId="0" borderId="34" xfId="61" applyFont="1" applyBorder="1" applyAlignment="1">
      <alignment horizontal="left" vertical="center"/>
      <protection/>
    </xf>
    <xf numFmtId="10" fontId="75" fillId="0" borderId="0" xfId="61" applyNumberFormat="1" applyFont="1" applyFill="1" applyBorder="1" applyAlignment="1">
      <alignment horizontal="center" vertical="center" wrapText="1"/>
      <protection/>
    </xf>
    <xf numFmtId="0" fontId="75" fillId="0" borderId="0" xfId="61" applyFont="1" applyFill="1" applyBorder="1" applyAlignment="1">
      <alignment horizontal="center" vertical="center" wrapText="1"/>
      <protection/>
    </xf>
    <xf numFmtId="0" fontId="6" fillId="0" borderId="17" xfId="61" applyFont="1" applyBorder="1" applyAlignment="1">
      <alignment vertical="center" wrapText="1"/>
      <protection/>
    </xf>
    <xf numFmtId="0" fontId="6" fillId="0" borderId="49" xfId="61" applyFont="1" applyBorder="1" applyAlignment="1">
      <alignment vertical="center" wrapText="1"/>
      <protection/>
    </xf>
    <xf numFmtId="0" fontId="6" fillId="0" borderId="34" xfId="61" applyFont="1" applyBorder="1" applyAlignment="1">
      <alignment vertical="center" wrapText="1"/>
      <protection/>
    </xf>
    <xf numFmtId="3" fontId="6" fillId="0" borderId="49" xfId="61" applyNumberFormat="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4" fillId="0" borderId="52" xfId="61" applyFont="1" applyBorder="1" applyAlignment="1">
      <alignment horizontal="left" vertical="center"/>
      <protection/>
    </xf>
    <xf numFmtId="0" fontId="4" fillId="0" borderId="53" xfId="61" applyFont="1" applyBorder="1" applyAlignment="1">
      <alignment horizontal="left" vertical="center"/>
      <protection/>
    </xf>
    <xf numFmtId="0" fontId="76" fillId="41" borderId="54" xfId="61" applyFont="1" applyFill="1" applyBorder="1" applyAlignment="1">
      <alignment horizontal="center" vertical="center" wrapText="1"/>
      <protection/>
    </xf>
    <xf numFmtId="0" fontId="76" fillId="41" borderId="0" xfId="61" applyFont="1" applyFill="1" applyBorder="1" applyAlignment="1">
      <alignment horizontal="center" vertical="center" wrapText="1"/>
      <protection/>
    </xf>
    <xf numFmtId="10" fontId="4" fillId="0" borderId="55" xfId="61" applyNumberFormat="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3" fontId="77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4" fillId="0" borderId="55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56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left" vertical="center" wrapText="1"/>
      <protection/>
    </xf>
    <xf numFmtId="0" fontId="6" fillId="0" borderId="48" xfId="61" applyFont="1" applyBorder="1" applyAlignment="1">
      <alignment horizontal="left" vertical="center" wrapText="1"/>
      <protection/>
    </xf>
    <xf numFmtId="0" fontId="6" fillId="0" borderId="56" xfId="61" applyFont="1" applyBorder="1" applyAlignment="1">
      <alignment horizontal="left" vertical="center" wrapText="1"/>
      <protection/>
    </xf>
    <xf numFmtId="0" fontId="6" fillId="0" borderId="18" xfId="61" applyFont="1" applyBorder="1" applyAlignment="1">
      <alignment vertical="center" wrapText="1"/>
      <protection/>
    </xf>
    <xf numFmtId="0" fontId="6" fillId="0" borderId="48" xfId="61" applyFont="1" applyBorder="1" applyAlignment="1">
      <alignment vertical="center" wrapText="1"/>
      <protection/>
    </xf>
    <xf numFmtId="0" fontId="6" fillId="0" borderId="56" xfId="61" applyFont="1" applyBorder="1" applyAlignment="1">
      <alignment vertical="center" wrapText="1"/>
      <protection/>
    </xf>
    <xf numFmtId="3" fontId="6" fillId="0" borderId="48" xfId="61" applyNumberFormat="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10" fontId="75" fillId="0" borderId="58" xfId="61" applyNumberFormat="1" applyFont="1" applyFill="1" applyBorder="1" applyAlignment="1">
      <alignment horizontal="center" vertical="center" wrapText="1"/>
      <protection/>
    </xf>
    <xf numFmtId="0" fontId="75" fillId="0" borderId="29" xfId="61" applyFont="1" applyFill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left" vertical="center" wrapText="1"/>
      <protection/>
    </xf>
    <xf numFmtId="0" fontId="6" fillId="0" borderId="49" xfId="61" applyFont="1" applyBorder="1" applyAlignment="1">
      <alignment horizontal="left" vertical="center" wrapText="1"/>
      <protection/>
    </xf>
    <xf numFmtId="0" fontId="6" fillId="0" borderId="34" xfId="61" applyFont="1" applyBorder="1" applyAlignment="1">
      <alignment horizontal="left" vertical="center" wrapText="1"/>
      <protection/>
    </xf>
    <xf numFmtId="31" fontId="76" fillId="41" borderId="59" xfId="61" applyNumberFormat="1" applyFont="1" applyFill="1" applyBorder="1" applyAlignment="1">
      <alignment horizontal="center" vertical="center"/>
      <protection/>
    </xf>
    <xf numFmtId="31" fontId="76" fillId="41" borderId="60" xfId="61" applyNumberFormat="1" applyFont="1" applyFill="1" applyBorder="1" applyAlignment="1">
      <alignment horizontal="center" vertical="center"/>
      <protection/>
    </xf>
    <xf numFmtId="0" fontId="76" fillId="41" borderId="61" xfId="61" applyFont="1" applyFill="1" applyBorder="1" applyAlignment="1">
      <alignment horizontal="center" vertical="center" wrapText="1"/>
      <protection/>
    </xf>
    <xf numFmtId="3" fontId="77" fillId="0" borderId="58" xfId="0" applyNumberFormat="1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176" fontId="78" fillId="0" borderId="62" xfId="0" applyNumberFormat="1" applyFont="1" applyBorder="1" applyAlignment="1">
      <alignment horizontal="right" vertical="center"/>
    </xf>
    <xf numFmtId="176" fontId="78" fillId="0" borderId="63" xfId="0" applyNumberFormat="1" applyFont="1" applyBorder="1" applyAlignment="1">
      <alignment horizontal="right" vertical="center"/>
    </xf>
    <xf numFmtId="10" fontId="75" fillId="0" borderId="58" xfId="61" applyNumberFormat="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53" xfId="61" applyFont="1" applyBorder="1" applyAlignment="1">
      <alignment horizontal="center" vertical="center" wrapText="1"/>
      <protection/>
    </xf>
    <xf numFmtId="176" fontId="78" fillId="42" borderId="64" xfId="0" applyNumberFormat="1" applyFont="1" applyFill="1" applyBorder="1" applyAlignment="1">
      <alignment horizontal="right" vertical="center"/>
    </xf>
    <xf numFmtId="176" fontId="78" fillId="42" borderId="65" xfId="0" applyNumberFormat="1" applyFont="1" applyFill="1" applyBorder="1" applyAlignment="1">
      <alignment horizontal="right" vertical="center"/>
    </xf>
    <xf numFmtId="176" fontId="78" fillId="42" borderId="66" xfId="0" applyNumberFormat="1" applyFont="1" applyFill="1" applyBorder="1" applyAlignment="1">
      <alignment horizontal="right" vertical="center"/>
    </xf>
    <xf numFmtId="0" fontId="75" fillId="0" borderId="29" xfId="61" applyFont="1" applyBorder="1" applyAlignment="1">
      <alignment horizontal="center" vertical="center" wrapText="1"/>
      <protection/>
    </xf>
    <xf numFmtId="176" fontId="78" fillId="0" borderId="64" xfId="0" applyNumberFormat="1" applyFont="1" applyFill="1" applyBorder="1" applyAlignment="1">
      <alignment horizontal="right" vertical="center"/>
    </xf>
    <xf numFmtId="176" fontId="78" fillId="0" borderId="65" xfId="0" applyNumberFormat="1" applyFont="1" applyFill="1" applyBorder="1" applyAlignment="1">
      <alignment horizontal="right" vertical="center"/>
    </xf>
    <xf numFmtId="176" fontId="78" fillId="0" borderId="67" xfId="0" applyNumberFormat="1" applyFont="1" applyFill="1" applyBorder="1" applyAlignment="1">
      <alignment horizontal="right" vertical="center"/>
    </xf>
    <xf numFmtId="3" fontId="77" fillId="0" borderId="58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3" fontId="77" fillId="0" borderId="68" xfId="0" applyNumberFormat="1" applyFont="1" applyBorder="1" applyAlignment="1">
      <alignment horizontal="center" vertical="center"/>
    </xf>
    <xf numFmtId="0" fontId="77" fillId="0" borderId="59" xfId="0" applyFont="1" applyBorder="1" applyAlignment="1">
      <alignment horizontal="center" vertical="center"/>
    </xf>
    <xf numFmtId="3" fontId="4" fillId="0" borderId="55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center" vertical="center"/>
      <protection/>
    </xf>
    <xf numFmtId="3" fontId="4" fillId="0" borderId="53" xfId="61" applyNumberFormat="1" applyFont="1" applyFill="1" applyBorder="1" applyAlignment="1">
      <alignment horizontal="center" vertical="center"/>
      <protection/>
    </xf>
    <xf numFmtId="3" fontId="77" fillId="0" borderId="69" xfId="0" applyNumberFormat="1" applyFont="1" applyBorder="1" applyAlignment="1">
      <alignment horizontal="center" vertical="center"/>
    </xf>
    <xf numFmtId="0" fontId="77" fillId="0" borderId="70" xfId="0" applyFont="1" applyBorder="1" applyAlignment="1">
      <alignment horizontal="center" vertical="center"/>
    </xf>
    <xf numFmtId="3" fontId="77" fillId="6" borderId="71" xfId="0" applyNumberFormat="1" applyFont="1" applyFill="1" applyBorder="1" applyAlignment="1">
      <alignment horizontal="center" vertical="center"/>
    </xf>
    <xf numFmtId="0" fontId="77" fillId="6" borderId="72" xfId="0" applyFont="1" applyFill="1" applyBorder="1" applyAlignment="1">
      <alignment horizontal="center" vertical="center"/>
    </xf>
    <xf numFmtId="0" fontId="77" fillId="6" borderId="73" xfId="0" applyFont="1" applyFill="1" applyBorder="1" applyAlignment="1">
      <alignment horizontal="center" vertical="center"/>
    </xf>
    <xf numFmtId="176" fontId="78" fillId="0" borderId="48" xfId="0" applyNumberFormat="1" applyFont="1" applyFill="1" applyBorder="1" applyAlignment="1">
      <alignment horizontal="right" vertical="center"/>
    </xf>
    <xf numFmtId="3" fontId="77" fillId="0" borderId="74" xfId="0" applyNumberFormat="1" applyFont="1" applyFill="1" applyBorder="1" applyAlignment="1">
      <alignment horizontal="center" vertical="center"/>
    </xf>
    <xf numFmtId="0" fontId="77" fillId="0" borderId="75" xfId="0" applyFont="1" applyFill="1" applyBorder="1" applyAlignment="1">
      <alignment horizontal="center" vertical="center"/>
    </xf>
    <xf numFmtId="176" fontId="78" fillId="0" borderId="76" xfId="0" applyNumberFormat="1" applyFont="1" applyBorder="1" applyAlignment="1">
      <alignment horizontal="right" vertical="center"/>
    </xf>
    <xf numFmtId="176" fontId="78" fillId="0" borderId="77" xfId="0" applyNumberFormat="1" applyFont="1" applyBorder="1" applyAlignment="1">
      <alignment horizontal="right" vertical="center"/>
    </xf>
    <xf numFmtId="176" fontId="78" fillId="0" borderId="78" xfId="0" applyNumberFormat="1" applyFont="1" applyBorder="1" applyAlignment="1">
      <alignment horizontal="right" vertical="center"/>
    </xf>
    <xf numFmtId="0" fontId="4" fillId="0" borderId="0" xfId="61" applyFont="1" applyBorder="1" applyAlignment="1">
      <alignment horizontal="left" vertical="center"/>
      <protection/>
    </xf>
    <xf numFmtId="3" fontId="77" fillId="0" borderId="74" xfId="0" applyNumberFormat="1" applyFont="1" applyBorder="1" applyAlignment="1">
      <alignment horizontal="center" vertical="center"/>
    </xf>
    <xf numFmtId="0" fontId="77" fillId="0" borderId="75" xfId="0" applyFont="1" applyBorder="1" applyAlignment="1">
      <alignment horizontal="center" vertical="center"/>
    </xf>
    <xf numFmtId="0" fontId="77" fillId="0" borderId="79" xfId="0" applyFont="1" applyBorder="1" applyAlignment="1">
      <alignment horizontal="center" vertical="center"/>
    </xf>
    <xf numFmtId="31" fontId="76" fillId="41" borderId="80" xfId="61" applyNumberFormat="1" applyFont="1" applyFill="1" applyBorder="1" applyAlignment="1">
      <alignment horizontal="center" vertical="center"/>
      <protection/>
    </xf>
    <xf numFmtId="31" fontId="76" fillId="41" borderId="70" xfId="61" applyNumberFormat="1" applyFont="1" applyFill="1" applyBorder="1" applyAlignment="1">
      <alignment horizontal="center" vertical="center"/>
      <protection/>
    </xf>
    <xf numFmtId="31" fontId="76" fillId="41" borderId="81" xfId="61" applyNumberFormat="1" applyFont="1" applyFill="1" applyBorder="1" applyAlignment="1">
      <alignment horizontal="center" vertical="center"/>
      <protection/>
    </xf>
    <xf numFmtId="176" fontId="78" fillId="0" borderId="58" xfId="0" applyNumberFormat="1" applyFont="1" applyBorder="1" applyAlignment="1">
      <alignment horizontal="right" vertical="center"/>
    </xf>
    <xf numFmtId="176" fontId="78" fillId="0" borderId="0" xfId="0" applyNumberFormat="1" applyFont="1" applyBorder="1" applyAlignment="1">
      <alignment horizontal="right" vertical="center"/>
    </xf>
    <xf numFmtId="176" fontId="78" fillId="0" borderId="53" xfId="0" applyNumberFormat="1" applyFont="1" applyBorder="1" applyAlignment="1">
      <alignment horizontal="right" vertical="center"/>
    </xf>
    <xf numFmtId="176" fontId="78" fillId="0" borderId="82" xfId="0" applyNumberFormat="1" applyFont="1" applyBorder="1" applyAlignment="1">
      <alignment horizontal="right" vertical="center"/>
    </xf>
    <xf numFmtId="3" fontId="77" fillId="0" borderId="83" xfId="0" applyNumberFormat="1" applyFont="1" applyBorder="1" applyAlignment="1">
      <alignment horizontal="center" vertical="center"/>
    </xf>
    <xf numFmtId="0" fontId="77" fillId="0" borderId="84" xfId="0" applyFont="1" applyBorder="1" applyAlignment="1">
      <alignment horizontal="center" vertical="center"/>
    </xf>
    <xf numFmtId="0" fontId="77" fillId="0" borderId="85" xfId="0" applyFont="1" applyBorder="1" applyAlignment="1">
      <alignment horizontal="center" vertical="center"/>
    </xf>
    <xf numFmtId="176" fontId="78" fillId="0" borderId="64" xfId="0" applyNumberFormat="1" applyFont="1" applyBorder="1" applyAlignment="1">
      <alignment horizontal="right" vertical="center"/>
    </xf>
    <xf numFmtId="176" fontId="78" fillId="0" borderId="65" xfId="0" applyNumberFormat="1" applyFont="1" applyBorder="1" applyAlignment="1">
      <alignment horizontal="right" vertical="center"/>
    </xf>
    <xf numFmtId="176" fontId="78" fillId="0" borderId="86" xfId="0" applyNumberFormat="1" applyFont="1" applyBorder="1" applyAlignment="1">
      <alignment horizontal="right" vertical="center"/>
    </xf>
    <xf numFmtId="3" fontId="77" fillId="0" borderId="87" xfId="0" applyNumberFormat="1" applyFont="1" applyBorder="1" applyAlignment="1">
      <alignment horizontal="center" vertical="center"/>
    </xf>
    <xf numFmtId="0" fontId="77" fillId="0" borderId="88" xfId="0" applyFont="1" applyBorder="1" applyAlignment="1">
      <alignment horizontal="center" vertical="center"/>
    </xf>
    <xf numFmtId="0" fontId="77" fillId="0" borderId="89" xfId="0" applyFont="1" applyBorder="1" applyAlignment="1">
      <alignment horizontal="center" vertical="center"/>
    </xf>
    <xf numFmtId="3" fontId="77" fillId="0" borderId="90" xfId="0" applyNumberFormat="1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77" fillId="0" borderId="92" xfId="0" applyFont="1" applyBorder="1" applyAlignment="1">
      <alignment horizontal="center" vertical="center"/>
    </xf>
    <xf numFmtId="0" fontId="8" fillId="0" borderId="55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4" fillId="0" borderId="55" xfId="61" applyFont="1" applyBorder="1" applyAlignment="1">
      <alignment horizontal="left" vertical="center" wrapText="1"/>
      <protection/>
    </xf>
    <xf numFmtId="0" fontId="4" fillId="0" borderId="53" xfId="61" applyFont="1" applyBorder="1" applyAlignment="1">
      <alignment horizontal="left" vertical="center" wrapText="1"/>
      <protection/>
    </xf>
    <xf numFmtId="0" fontId="76" fillId="41" borderId="93" xfId="61" applyFont="1" applyFill="1" applyBorder="1" applyAlignment="1">
      <alignment horizontal="center" vertical="center" wrapText="1"/>
      <protection/>
    </xf>
    <xf numFmtId="0" fontId="76" fillId="41" borderId="94" xfId="61" applyFont="1" applyFill="1" applyBorder="1" applyAlignment="1">
      <alignment horizontal="center" vertical="center" wrapText="1"/>
      <protection/>
    </xf>
    <xf numFmtId="0" fontId="76" fillId="41" borderId="95" xfId="61" applyFont="1" applyFill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13" fillId="43" borderId="55" xfId="61" applyFont="1" applyFill="1" applyBorder="1" applyAlignment="1">
      <alignment horizontal="center" vertical="center"/>
      <protection/>
    </xf>
    <xf numFmtId="0" fontId="13" fillId="43" borderId="53" xfId="61" applyFont="1" applyFill="1" applyBorder="1" applyAlignment="1">
      <alignment horizontal="center" vertical="center"/>
      <protection/>
    </xf>
    <xf numFmtId="176" fontId="78" fillId="0" borderId="62" xfId="0" applyNumberFormat="1" applyFont="1" applyFill="1" applyBorder="1" applyAlignment="1">
      <alignment horizontal="right" vertical="center"/>
    </xf>
    <xf numFmtId="176" fontId="78" fillId="0" borderId="63" xfId="0" applyNumberFormat="1" applyFont="1" applyFill="1" applyBorder="1" applyAlignment="1">
      <alignment horizontal="right" vertical="center"/>
    </xf>
    <xf numFmtId="176" fontId="78" fillId="0" borderId="96" xfId="0" applyNumberFormat="1" applyFont="1" applyBorder="1" applyAlignment="1">
      <alignment horizontal="right" vertical="center"/>
    </xf>
    <xf numFmtId="176" fontId="78" fillId="0" borderId="97" xfId="0" applyNumberFormat="1" applyFont="1" applyBorder="1" applyAlignment="1">
      <alignment horizontal="right" vertical="center"/>
    </xf>
    <xf numFmtId="176" fontId="78" fillId="0" borderId="98" xfId="0" applyNumberFormat="1" applyFont="1" applyBorder="1" applyAlignment="1">
      <alignment horizontal="right" vertical="center"/>
    </xf>
    <xf numFmtId="176" fontId="78" fillId="0" borderId="99" xfId="0" applyNumberFormat="1" applyFont="1" applyBorder="1" applyAlignment="1">
      <alignment horizontal="right" vertical="center"/>
    </xf>
    <xf numFmtId="0" fontId="13" fillId="34" borderId="52" xfId="61" applyFont="1" applyFill="1" applyBorder="1" applyAlignment="1">
      <alignment horizontal="left" vertical="center"/>
      <protection/>
    </xf>
    <xf numFmtId="0" fontId="13" fillId="34" borderId="53" xfId="61" applyFont="1" applyFill="1" applyBorder="1" applyAlignment="1">
      <alignment horizontal="left" vertical="center"/>
      <protection/>
    </xf>
    <xf numFmtId="0" fontId="77" fillId="6" borderId="100" xfId="0" applyFont="1" applyFill="1" applyBorder="1" applyAlignment="1">
      <alignment horizontal="center" vertical="center"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56" xfId="61" applyFont="1" applyBorder="1" applyAlignment="1">
      <alignment horizontal="center" vertical="center" wrapText="1"/>
      <protection/>
    </xf>
    <xf numFmtId="3" fontId="4" fillId="0" borderId="55" xfId="61" applyNumberFormat="1" applyFont="1" applyBorder="1" applyAlignment="1">
      <alignment horizontal="left" vertical="center"/>
      <protection/>
    </xf>
    <xf numFmtId="3" fontId="4" fillId="0" borderId="0" xfId="61" applyNumberFormat="1" applyFont="1" applyAlignment="1">
      <alignment horizontal="left" vertical="center"/>
      <protection/>
    </xf>
    <xf numFmtId="3" fontId="4" fillId="0" borderId="53" xfId="61" applyNumberFormat="1" applyFont="1" applyBorder="1" applyAlignment="1">
      <alignment horizontal="left" vertical="center"/>
      <protection/>
    </xf>
    <xf numFmtId="176" fontId="78" fillId="0" borderId="48" xfId="0" applyNumberFormat="1" applyFont="1" applyBorder="1" applyAlignment="1">
      <alignment horizontal="right" vertical="center"/>
    </xf>
    <xf numFmtId="176" fontId="78" fillId="42" borderId="67" xfId="0" applyNumberFormat="1" applyFont="1" applyFill="1" applyBorder="1" applyAlignment="1">
      <alignment horizontal="right" vertical="center"/>
    </xf>
    <xf numFmtId="0" fontId="14" fillId="44" borderId="55" xfId="61" applyFont="1" applyFill="1" applyBorder="1" applyAlignment="1">
      <alignment horizontal="left" vertical="center"/>
      <protection/>
    </xf>
    <xf numFmtId="0" fontId="14" fillId="44" borderId="0" xfId="61" applyFont="1" applyFill="1" applyBorder="1" applyAlignment="1">
      <alignment horizontal="left" vertical="center"/>
      <protection/>
    </xf>
    <xf numFmtId="0" fontId="14" fillId="44" borderId="53" xfId="61" applyFont="1" applyFill="1" applyBorder="1" applyAlignment="1">
      <alignment horizontal="left" vertical="center"/>
      <protection/>
    </xf>
    <xf numFmtId="0" fontId="76" fillId="41" borderId="101" xfId="61" applyFont="1" applyFill="1" applyBorder="1" applyAlignment="1">
      <alignment horizontal="center" vertical="center"/>
      <protection/>
    </xf>
    <xf numFmtId="0" fontId="76" fillId="41" borderId="102" xfId="61" applyFont="1" applyFill="1" applyBorder="1" applyAlignment="1">
      <alignment horizontal="center" vertical="center"/>
      <protection/>
    </xf>
    <xf numFmtId="3" fontId="77" fillId="0" borderId="68" xfId="0" applyNumberFormat="1" applyFont="1" applyFill="1" applyBorder="1" applyAlignment="1">
      <alignment horizontal="center" vertical="center"/>
    </xf>
    <xf numFmtId="0" fontId="77" fillId="0" borderId="59" xfId="0" applyFont="1" applyFill="1" applyBorder="1" applyAlignment="1">
      <alignment horizontal="center" vertical="center"/>
    </xf>
    <xf numFmtId="0" fontId="77" fillId="0" borderId="103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3" fontId="77" fillId="0" borderId="71" xfId="0" applyNumberFormat="1" applyFont="1" applyFill="1" applyBorder="1" applyAlignment="1">
      <alignment horizontal="center" vertical="center"/>
    </xf>
    <xf numFmtId="0" fontId="77" fillId="0" borderId="72" xfId="0" applyFont="1" applyFill="1" applyBorder="1" applyAlignment="1">
      <alignment horizontal="center" vertical="center"/>
    </xf>
    <xf numFmtId="3" fontId="77" fillId="0" borderId="104" xfId="0" applyNumberFormat="1" applyFont="1" applyBorder="1" applyAlignment="1">
      <alignment horizontal="center" vertical="center"/>
    </xf>
    <xf numFmtId="0" fontId="77" fillId="0" borderId="105" xfId="0" applyFont="1" applyBorder="1" applyAlignment="1">
      <alignment horizontal="center" vertical="center"/>
    </xf>
    <xf numFmtId="0" fontId="77" fillId="0" borderId="106" xfId="0" applyFont="1" applyBorder="1" applyAlignment="1">
      <alignment horizontal="center" vertical="center"/>
    </xf>
    <xf numFmtId="176" fontId="78" fillId="0" borderId="107" xfId="0" applyNumberFormat="1" applyFont="1" applyBorder="1" applyAlignment="1">
      <alignment horizontal="right" vertical="center"/>
    </xf>
    <xf numFmtId="176" fontId="78" fillId="0" borderId="58" xfId="0" applyNumberFormat="1" applyFont="1" applyFill="1" applyBorder="1" applyAlignment="1">
      <alignment horizontal="right" vertical="center"/>
    </xf>
    <xf numFmtId="176" fontId="78" fillId="0" borderId="0" xfId="0" applyNumberFormat="1" applyFont="1" applyFill="1" applyBorder="1" applyAlignment="1">
      <alignment horizontal="right" vertical="center"/>
    </xf>
    <xf numFmtId="176" fontId="78" fillId="0" borderId="29" xfId="0" applyNumberFormat="1" applyFont="1" applyBorder="1" applyAlignment="1">
      <alignment horizontal="right" vertical="center"/>
    </xf>
    <xf numFmtId="3" fontId="77" fillId="0" borderId="83" xfId="0" applyNumberFormat="1" applyFont="1" applyFill="1" applyBorder="1" applyAlignment="1">
      <alignment horizontal="center" vertical="center"/>
    </xf>
    <xf numFmtId="0" fontId="77" fillId="0" borderId="84" xfId="0" applyFont="1" applyFill="1" applyBorder="1" applyAlignment="1">
      <alignment horizontal="center" vertical="center"/>
    </xf>
    <xf numFmtId="176" fontId="78" fillId="42" borderId="18" xfId="0" applyNumberFormat="1" applyFont="1" applyFill="1" applyBorder="1" applyAlignment="1">
      <alignment horizontal="right" vertical="center"/>
    </xf>
    <xf numFmtId="176" fontId="78" fillId="42" borderId="48" xfId="0" applyNumberFormat="1" applyFont="1" applyFill="1" applyBorder="1" applyAlignment="1">
      <alignment horizontal="right" vertical="center"/>
    </xf>
    <xf numFmtId="176" fontId="78" fillId="42" borderId="56" xfId="0" applyNumberFormat="1" applyFont="1" applyFill="1" applyBorder="1" applyAlignment="1">
      <alignment horizontal="right" vertical="center"/>
    </xf>
    <xf numFmtId="176" fontId="78" fillId="0" borderId="67" xfId="0" applyNumberFormat="1" applyFont="1" applyBorder="1" applyAlignment="1">
      <alignment horizontal="right" vertical="center"/>
    </xf>
    <xf numFmtId="3" fontId="77" fillId="0" borderId="87" xfId="0" applyNumberFormat="1" applyFont="1" applyFill="1" applyBorder="1" applyAlignment="1">
      <alignment horizontal="center" vertical="center"/>
    </xf>
    <xf numFmtId="0" fontId="77" fillId="0" borderId="88" xfId="0" applyFont="1" applyFill="1" applyBorder="1" applyAlignment="1">
      <alignment horizontal="center" vertical="center"/>
    </xf>
    <xf numFmtId="0" fontId="77" fillId="0" borderId="108" xfId="0" applyFont="1" applyBorder="1" applyAlignment="1">
      <alignment horizontal="center" vertical="center"/>
    </xf>
    <xf numFmtId="0" fontId="77" fillId="0" borderId="109" xfId="0" applyFont="1" applyBorder="1" applyAlignment="1">
      <alignment horizontal="center" vertical="center"/>
    </xf>
    <xf numFmtId="176" fontId="78" fillId="0" borderId="76" xfId="0" applyNumberFormat="1" applyFont="1" applyFill="1" applyBorder="1" applyAlignment="1">
      <alignment horizontal="right" vertical="center"/>
    </xf>
    <xf numFmtId="176" fontId="78" fillId="0" borderId="77" xfId="0" applyNumberFormat="1" applyFont="1" applyFill="1" applyBorder="1" applyAlignment="1">
      <alignment horizontal="right" vertical="center"/>
    </xf>
    <xf numFmtId="176" fontId="78" fillId="6" borderId="110" xfId="0" applyNumberFormat="1" applyFont="1" applyFill="1" applyBorder="1" applyAlignment="1">
      <alignment horizontal="right" vertical="center"/>
    </xf>
    <xf numFmtId="176" fontId="78" fillId="6" borderId="111" xfId="0" applyNumberFormat="1" applyFont="1" applyFill="1" applyBorder="1" applyAlignment="1">
      <alignment horizontal="right" vertical="center"/>
    </xf>
    <xf numFmtId="176" fontId="78" fillId="6" borderId="112" xfId="0" applyNumberFormat="1" applyFont="1" applyFill="1" applyBorder="1" applyAlignment="1">
      <alignment horizontal="right" vertical="center"/>
    </xf>
    <xf numFmtId="3" fontId="77" fillId="0" borderId="90" xfId="0" applyNumberFormat="1" applyFont="1" applyFill="1" applyBorder="1" applyAlignment="1">
      <alignment horizontal="center" vertical="center"/>
    </xf>
    <xf numFmtId="0" fontId="77" fillId="0" borderId="91" xfId="0" applyFont="1" applyFill="1" applyBorder="1" applyAlignment="1">
      <alignment horizontal="center" vertical="center"/>
    </xf>
    <xf numFmtId="0" fontId="79" fillId="41" borderId="0" xfId="61" applyFont="1" applyFill="1" applyBorder="1" applyAlignment="1">
      <alignment horizontal="center" vertical="center" wrapText="1"/>
      <protection/>
    </xf>
    <xf numFmtId="176" fontId="78" fillId="0" borderId="96" xfId="0" applyNumberFormat="1" applyFont="1" applyFill="1" applyBorder="1" applyAlignment="1">
      <alignment horizontal="right" vertical="center"/>
    </xf>
    <xf numFmtId="0" fontId="77" fillId="0" borderId="103" xfId="0" applyFont="1" applyFill="1" applyBorder="1" applyAlignment="1">
      <alignment horizontal="center" vertical="center"/>
    </xf>
    <xf numFmtId="0" fontId="77" fillId="0" borderId="109" xfId="0" applyFont="1" applyFill="1" applyBorder="1" applyAlignment="1">
      <alignment horizontal="center" vertical="center"/>
    </xf>
    <xf numFmtId="0" fontId="79" fillId="41" borderId="113" xfId="61" applyFont="1" applyFill="1" applyBorder="1" applyAlignment="1">
      <alignment horizontal="center" vertical="center" wrapText="1"/>
      <protection/>
    </xf>
    <xf numFmtId="0" fontId="79" fillId="41" borderId="114" xfId="61" applyFont="1" applyFill="1" applyBorder="1" applyAlignment="1">
      <alignment horizontal="center" vertical="center" wrapText="1"/>
      <protection/>
    </xf>
    <xf numFmtId="0" fontId="13" fillId="45" borderId="55" xfId="61" applyFont="1" applyFill="1" applyBorder="1" applyAlignment="1">
      <alignment horizontal="left" vertical="center"/>
      <protection/>
    </xf>
    <xf numFmtId="0" fontId="80" fillId="45" borderId="53" xfId="0" applyFont="1" applyFill="1" applyBorder="1" applyAlignment="1">
      <alignment horizontal="left" vertical="center"/>
    </xf>
    <xf numFmtId="0" fontId="4" fillId="0" borderId="115" xfId="61" applyFont="1" applyBorder="1" applyAlignment="1">
      <alignment horizontal="left" vertical="center"/>
      <protection/>
    </xf>
    <xf numFmtId="0" fontId="78" fillId="0" borderId="99" xfId="0" applyFont="1" applyBorder="1" applyAlignment="1">
      <alignment horizontal="left" vertical="center"/>
    </xf>
    <xf numFmtId="0" fontId="76" fillId="35" borderId="55" xfId="61" applyFont="1" applyFill="1" applyBorder="1" applyAlignment="1">
      <alignment horizontal="left" vertical="center"/>
      <protection/>
    </xf>
    <xf numFmtId="0" fontId="76" fillId="35" borderId="53" xfId="61" applyFont="1" applyFill="1" applyBorder="1" applyAlignment="1">
      <alignment horizontal="left" vertical="center"/>
      <protection/>
    </xf>
    <xf numFmtId="176" fontId="78" fillId="0" borderId="116" xfId="0" applyNumberFormat="1" applyFont="1" applyBorder="1" applyAlignment="1">
      <alignment horizontal="right" vertical="center"/>
    </xf>
    <xf numFmtId="0" fontId="77" fillId="0" borderId="117" xfId="0" applyFont="1" applyBorder="1" applyAlignment="1">
      <alignment horizontal="center" vertical="center"/>
    </xf>
    <xf numFmtId="3" fontId="77" fillId="42" borderId="71" xfId="0" applyNumberFormat="1" applyFont="1" applyFill="1" applyBorder="1" applyAlignment="1">
      <alignment horizontal="center" vertical="center"/>
    </xf>
    <xf numFmtId="0" fontId="77" fillId="42" borderId="72" xfId="0" applyFont="1" applyFill="1" applyBorder="1" applyAlignment="1">
      <alignment horizontal="center" vertical="center"/>
    </xf>
    <xf numFmtId="0" fontId="77" fillId="42" borderId="100" xfId="0" applyFont="1" applyFill="1" applyBorder="1" applyAlignment="1">
      <alignment horizontal="center" vertical="center"/>
    </xf>
    <xf numFmtId="176" fontId="78" fillId="6" borderId="118" xfId="0" applyNumberFormat="1" applyFont="1" applyFill="1" applyBorder="1" applyAlignment="1">
      <alignment horizontal="right" vertical="center"/>
    </xf>
    <xf numFmtId="3" fontId="77" fillId="0" borderId="71" xfId="0" applyNumberFormat="1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0" fontId="77" fillId="0" borderId="119" xfId="0" applyFont="1" applyBorder="1" applyAlignment="1">
      <alignment horizontal="center" vertical="center"/>
    </xf>
    <xf numFmtId="0" fontId="4" fillId="0" borderId="98" xfId="61" applyFont="1" applyBorder="1" applyAlignment="1">
      <alignment horizontal="left" vertical="center"/>
      <protection/>
    </xf>
    <xf numFmtId="0" fontId="4" fillId="0" borderId="99" xfId="61" applyFont="1" applyBorder="1" applyAlignment="1">
      <alignment horizontal="left" vertical="center"/>
      <protection/>
    </xf>
    <xf numFmtId="0" fontId="76" fillId="41" borderId="120" xfId="61" applyFont="1" applyFill="1" applyBorder="1" applyAlignment="1">
      <alignment horizontal="center" vertical="center"/>
      <protection/>
    </xf>
    <xf numFmtId="0" fontId="76" fillId="41" borderId="121" xfId="61" applyFont="1" applyFill="1" applyBorder="1" applyAlignment="1">
      <alignment horizontal="center" vertical="center"/>
      <protection/>
    </xf>
    <xf numFmtId="3" fontId="4" fillId="0" borderId="115" xfId="61" applyNumberFormat="1" applyFont="1" applyFill="1" applyBorder="1" applyAlignment="1">
      <alignment horizontal="left" vertical="center"/>
      <protection/>
    </xf>
    <xf numFmtId="0" fontId="4" fillId="0" borderId="98" xfId="61" applyFont="1" applyFill="1" applyBorder="1" applyAlignment="1">
      <alignment horizontal="left" vertical="center"/>
      <protection/>
    </xf>
    <xf numFmtId="0" fontId="4" fillId="0" borderId="99" xfId="61" applyFont="1" applyFill="1" applyBorder="1" applyAlignment="1">
      <alignment horizontal="left" vertical="center"/>
      <protection/>
    </xf>
    <xf numFmtId="10" fontId="4" fillId="0" borderId="0" xfId="61" applyNumberFormat="1" applyFont="1" applyAlignment="1">
      <alignment horizontal="left" vertical="center"/>
      <protection/>
    </xf>
    <xf numFmtId="3" fontId="4" fillId="0" borderId="55" xfId="61" applyNumberFormat="1" applyFont="1" applyFill="1" applyBorder="1" applyAlignment="1">
      <alignment horizontal="left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53" xfId="61" applyNumberFormat="1" applyFont="1" applyFill="1" applyBorder="1" applyAlignment="1">
      <alignment horizontal="left" vertical="center"/>
      <protection/>
    </xf>
    <xf numFmtId="10" fontId="4" fillId="0" borderId="122" xfId="61" applyNumberFormat="1" applyFont="1" applyFill="1" applyBorder="1" applyAlignment="1">
      <alignment horizontal="center" vertical="center"/>
      <protection/>
    </xf>
    <xf numFmtId="0" fontId="4" fillId="0" borderId="63" xfId="61" applyFont="1" applyFill="1" applyBorder="1" applyAlignment="1">
      <alignment horizontal="center" vertical="center"/>
      <protection/>
    </xf>
    <xf numFmtId="0" fontId="4" fillId="0" borderId="116" xfId="61" applyFont="1" applyFill="1" applyBorder="1" applyAlignment="1">
      <alignment horizontal="center" vertical="center"/>
      <protection/>
    </xf>
    <xf numFmtId="0" fontId="76" fillId="41" borderId="123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53" xfId="61" applyFont="1" applyFill="1" applyBorder="1" applyAlignment="1">
      <alignment horizontal="left" vertical="center"/>
      <protection/>
    </xf>
    <xf numFmtId="0" fontId="81" fillId="41" borderId="55" xfId="61" applyFont="1" applyFill="1" applyBorder="1" applyAlignment="1">
      <alignment horizontal="center" vertical="center" wrapText="1"/>
      <protection/>
    </xf>
    <xf numFmtId="176" fontId="78" fillId="0" borderId="124" xfId="0" applyNumberFormat="1" applyFont="1" applyFill="1" applyBorder="1" applyAlignment="1">
      <alignment horizontal="right" vertical="center"/>
    </xf>
    <xf numFmtId="0" fontId="77" fillId="42" borderId="73" xfId="0" applyFont="1" applyFill="1" applyBorder="1" applyAlignment="1">
      <alignment horizontal="center" vertical="center"/>
    </xf>
    <xf numFmtId="176" fontId="78" fillId="0" borderId="29" xfId="0" applyNumberFormat="1" applyFont="1" applyFill="1" applyBorder="1" applyAlignment="1">
      <alignment horizontal="right" vertical="center"/>
    </xf>
    <xf numFmtId="0" fontId="77" fillId="0" borderId="125" xfId="0" applyFont="1" applyFill="1" applyBorder="1" applyAlignment="1">
      <alignment horizontal="center" vertical="center"/>
    </xf>
    <xf numFmtId="10" fontId="4" fillId="0" borderId="63" xfId="61" applyNumberFormat="1" applyFont="1" applyFill="1" applyBorder="1" applyAlignment="1">
      <alignment horizontal="center" vertical="center"/>
      <protection/>
    </xf>
    <xf numFmtId="10" fontId="4" fillId="0" borderId="116" xfId="61" applyNumberFormat="1" applyFont="1" applyFill="1" applyBorder="1" applyAlignment="1">
      <alignment horizontal="center" vertical="center"/>
      <protection/>
    </xf>
    <xf numFmtId="0" fontId="76" fillId="41" borderId="126" xfId="61" applyFont="1" applyFill="1" applyBorder="1" applyAlignment="1">
      <alignment horizontal="center" vertical="center" wrapText="1"/>
      <protection/>
    </xf>
    <xf numFmtId="0" fontId="76" fillId="41" borderId="127" xfId="61" applyFont="1" applyFill="1" applyBorder="1" applyAlignment="1">
      <alignment horizontal="center" vertical="center" wrapText="1"/>
      <protection/>
    </xf>
    <xf numFmtId="31" fontId="76" fillId="41" borderId="128" xfId="61" applyNumberFormat="1" applyFont="1" applyFill="1" applyBorder="1" applyAlignment="1">
      <alignment horizontal="center" vertical="center"/>
      <protection/>
    </xf>
    <xf numFmtId="0" fontId="5" fillId="0" borderId="129" xfId="61" applyFont="1" applyBorder="1" applyAlignment="1">
      <alignment horizontal="center" vertical="center"/>
      <protection/>
    </xf>
    <xf numFmtId="0" fontId="5" fillId="0" borderId="130" xfId="61" applyFont="1" applyBorder="1" applyAlignment="1">
      <alignment horizontal="center" vertical="center"/>
      <protection/>
    </xf>
    <xf numFmtId="0" fontId="9" fillId="0" borderId="131" xfId="61" applyFont="1" applyBorder="1" applyAlignment="1">
      <alignment horizontal="left" vertical="center" wrapText="1"/>
      <protection/>
    </xf>
    <xf numFmtId="0" fontId="9" fillId="0" borderId="132" xfId="61" applyFont="1" applyBorder="1" applyAlignment="1">
      <alignment horizontal="left" vertical="center" wrapText="1"/>
      <protection/>
    </xf>
    <xf numFmtId="0" fontId="9" fillId="0" borderId="133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 wrapText="1"/>
      <protection/>
    </xf>
    <xf numFmtId="0" fontId="5" fillId="0" borderId="75" xfId="61" applyFont="1" applyBorder="1" applyAlignment="1">
      <alignment horizontal="center" vertical="center" wrapText="1"/>
      <protection/>
    </xf>
    <xf numFmtId="0" fontId="5" fillId="0" borderId="136" xfId="61" applyFont="1" applyBorder="1" applyAlignment="1">
      <alignment horizontal="center" vertical="center" wrapText="1"/>
      <protection/>
    </xf>
    <xf numFmtId="0" fontId="5" fillId="0" borderId="115" xfId="61" applyFont="1" applyBorder="1" applyAlignment="1">
      <alignment horizontal="center" vertical="center" wrapText="1"/>
      <protection/>
    </xf>
    <xf numFmtId="0" fontId="5" fillId="0" borderId="98" xfId="61" applyFont="1" applyBorder="1" applyAlignment="1">
      <alignment horizontal="center" vertical="center" wrapText="1"/>
      <protection/>
    </xf>
    <xf numFmtId="0" fontId="5" fillId="0" borderId="99" xfId="61" applyFont="1" applyBorder="1" applyAlignment="1">
      <alignment horizontal="center" vertical="center" wrapText="1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115" xfId="61" applyFont="1" applyBorder="1" applyAlignment="1">
      <alignment horizontal="center" vertical="center"/>
      <protection/>
    </xf>
    <xf numFmtId="0" fontId="5" fillId="0" borderId="98" xfId="61" applyFont="1" applyBorder="1" applyAlignment="1">
      <alignment horizontal="center" vertical="center"/>
      <protection/>
    </xf>
    <xf numFmtId="0" fontId="5" fillId="0" borderId="9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34" xfId="61" applyFont="1" applyBorder="1" applyAlignment="1">
      <alignment horizontal="center" vertical="center" wrapText="1"/>
      <protection/>
    </xf>
    <xf numFmtId="0" fontId="82" fillId="42" borderId="135" xfId="61" applyFont="1" applyFill="1" applyBorder="1" applyAlignment="1">
      <alignment horizontal="center" vertical="center" wrapText="1"/>
      <protection/>
    </xf>
    <xf numFmtId="0" fontId="82" fillId="42" borderId="115" xfId="61" applyFont="1" applyFill="1" applyBorder="1" applyAlignment="1">
      <alignment horizontal="center" vertical="center" wrapText="1"/>
      <protection/>
    </xf>
    <xf numFmtId="3" fontId="77" fillId="42" borderId="104" xfId="0" applyNumberFormat="1" applyFont="1" applyFill="1" applyBorder="1" applyAlignment="1">
      <alignment horizontal="center" vertical="center"/>
    </xf>
    <xf numFmtId="0" fontId="77" fillId="42" borderId="105" xfId="0" applyFont="1" applyFill="1" applyBorder="1" applyAlignment="1">
      <alignment horizontal="center" vertical="center"/>
    </xf>
    <xf numFmtId="0" fontId="77" fillId="42" borderId="106" xfId="0" applyFont="1" applyFill="1" applyBorder="1" applyAlignment="1">
      <alignment horizontal="center" vertical="center"/>
    </xf>
    <xf numFmtId="10" fontId="4" fillId="0" borderId="122" xfId="61" applyNumberFormat="1" applyFont="1" applyBorder="1" applyAlignment="1">
      <alignment horizontal="center" vertical="center"/>
      <protection/>
    </xf>
    <xf numFmtId="10" fontId="4" fillId="0" borderId="63" xfId="61" applyNumberFormat="1" applyFont="1" applyBorder="1" applyAlignment="1">
      <alignment horizontal="center" vertical="center"/>
      <protection/>
    </xf>
    <xf numFmtId="10" fontId="4" fillId="0" borderId="116" xfId="61" applyNumberFormat="1" applyFont="1" applyBorder="1" applyAlignment="1">
      <alignment horizontal="center" vertical="center"/>
      <protection/>
    </xf>
    <xf numFmtId="0" fontId="76" fillId="41" borderId="137" xfId="61" applyFont="1" applyFill="1" applyBorder="1" applyAlignment="1">
      <alignment horizontal="center" vertical="center" wrapText="1"/>
      <protection/>
    </xf>
    <xf numFmtId="0" fontId="76" fillId="41" borderId="115" xfId="61" applyFont="1" applyFill="1" applyBorder="1" applyAlignment="1">
      <alignment horizontal="center" vertical="center" wrapText="1"/>
      <protection/>
    </xf>
    <xf numFmtId="0" fontId="77" fillId="0" borderId="29" xfId="0" applyFont="1" applyFill="1" applyBorder="1" applyAlignment="1">
      <alignment horizontal="center" vertical="center"/>
    </xf>
    <xf numFmtId="0" fontId="82" fillId="6" borderId="138" xfId="61" applyFont="1" applyFill="1" applyBorder="1" applyAlignment="1">
      <alignment horizontal="center" vertical="center" wrapText="1"/>
      <protection/>
    </xf>
    <xf numFmtId="0" fontId="82" fillId="6" borderId="139" xfId="61" applyFont="1" applyFill="1" applyBorder="1" applyAlignment="1">
      <alignment horizontal="center" vertical="center" wrapText="1"/>
      <protection/>
    </xf>
    <xf numFmtId="0" fontId="83" fillId="41" borderId="137" xfId="61" applyFont="1" applyFill="1" applyBorder="1" applyAlignment="1">
      <alignment horizontal="center" vertical="center" wrapText="1"/>
      <protection/>
    </xf>
    <xf numFmtId="0" fontId="83" fillId="41" borderId="140" xfId="61" applyFont="1" applyFill="1" applyBorder="1" applyAlignment="1">
      <alignment horizontal="center" vertical="center" wrapText="1"/>
      <protection/>
    </xf>
    <xf numFmtId="3" fontId="77" fillId="42" borderId="72" xfId="0" applyNumberFormat="1" applyFont="1" applyFill="1" applyBorder="1" applyAlignment="1">
      <alignment horizontal="center" vertical="center"/>
    </xf>
    <xf numFmtId="0" fontId="9" fillId="0" borderId="135" xfId="61" applyFont="1" applyBorder="1" applyAlignment="1">
      <alignment horizontal="left" vertical="center" wrapText="1"/>
      <protection/>
    </xf>
    <xf numFmtId="0" fontId="9" fillId="0" borderId="55" xfId="61" applyFont="1" applyBorder="1" applyAlignment="1">
      <alignment horizontal="left" vertical="center" wrapText="1"/>
      <protection/>
    </xf>
    <xf numFmtId="0" fontId="9" fillId="0" borderId="115" xfId="61" applyFont="1" applyBorder="1" applyAlignment="1">
      <alignment horizontal="left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34" xfId="61" applyFont="1" applyBorder="1" applyAlignment="1">
      <alignment horizontal="center" vertical="center"/>
      <protection/>
    </xf>
    <xf numFmtId="0" fontId="76" fillId="41" borderId="135" xfId="61" applyFont="1" applyFill="1" applyBorder="1" applyAlignment="1">
      <alignment horizontal="center" vertical="center"/>
      <protection/>
    </xf>
    <xf numFmtId="0" fontId="76" fillId="41" borderId="136" xfId="61" applyFont="1" applyFill="1" applyBorder="1">
      <alignment vertical="center"/>
      <protection/>
    </xf>
    <xf numFmtId="0" fontId="6" fillId="0" borderId="141" xfId="61" applyFont="1" applyBorder="1" applyAlignment="1">
      <alignment horizontal="center" vertical="center"/>
      <protection/>
    </xf>
    <xf numFmtId="3" fontId="84" fillId="0" borderId="142" xfId="0" applyNumberFormat="1" applyFont="1" applyBorder="1" applyAlignment="1">
      <alignment horizontal="center" vertical="center"/>
    </xf>
    <xf numFmtId="0" fontId="84" fillId="0" borderId="143" xfId="0" applyFont="1" applyBorder="1" applyAlignment="1">
      <alignment horizontal="center" vertical="center"/>
    </xf>
    <xf numFmtId="10" fontId="12" fillId="0" borderId="144" xfId="61" applyNumberFormat="1" applyFont="1" applyBorder="1" applyAlignment="1">
      <alignment horizontal="center" vertical="center"/>
      <protection/>
    </xf>
    <xf numFmtId="10" fontId="12" fillId="0" borderId="75" xfId="61" applyNumberFormat="1" applyFont="1" applyBorder="1" applyAlignment="1">
      <alignment horizontal="center" vertical="center"/>
      <protection/>
    </xf>
    <xf numFmtId="10" fontId="12" fillId="0" borderId="79" xfId="61" applyNumberFormat="1" applyFont="1" applyBorder="1" applyAlignment="1">
      <alignment horizontal="center" vertical="center"/>
      <protection/>
    </xf>
    <xf numFmtId="10" fontId="12" fillId="0" borderId="145" xfId="61" applyNumberFormat="1" applyFont="1" applyBorder="1" applyAlignment="1">
      <alignment horizontal="center" vertical="center"/>
      <protection/>
    </xf>
    <xf numFmtId="10" fontId="12" fillId="0" borderId="0" xfId="61" applyNumberFormat="1" applyFont="1" applyBorder="1" applyAlignment="1">
      <alignment horizontal="center" vertical="center"/>
      <protection/>
    </xf>
    <xf numFmtId="10" fontId="12" fillId="0" borderId="29" xfId="61" applyNumberFormat="1" applyFont="1" applyBorder="1" applyAlignment="1">
      <alignment horizontal="center" vertical="center"/>
      <protection/>
    </xf>
    <xf numFmtId="10" fontId="12" fillId="0" borderId="146" xfId="61" applyNumberFormat="1" applyFont="1" applyBorder="1" applyAlignment="1">
      <alignment horizontal="center" vertical="center"/>
      <protection/>
    </xf>
    <xf numFmtId="10" fontId="12" fillId="0" borderId="98" xfId="61" applyNumberFormat="1" applyFont="1" applyBorder="1" applyAlignment="1">
      <alignment horizontal="center" vertical="center"/>
      <protection/>
    </xf>
    <xf numFmtId="10" fontId="12" fillId="0" borderId="107" xfId="61" applyNumberFormat="1" applyFont="1" applyBorder="1" applyAlignment="1">
      <alignment horizontal="center" vertical="center"/>
      <protection/>
    </xf>
    <xf numFmtId="3" fontId="5" fillId="0" borderId="146" xfId="61" applyNumberFormat="1" applyFont="1" applyFill="1" applyBorder="1" applyAlignment="1">
      <alignment horizontal="center" vertical="center"/>
      <protection/>
    </xf>
    <xf numFmtId="0" fontId="5" fillId="0" borderId="98" xfId="61" applyFont="1" applyFill="1" applyBorder="1" applyAlignment="1">
      <alignment horizontal="center" vertical="center"/>
      <protection/>
    </xf>
    <xf numFmtId="0" fontId="5" fillId="0" borderId="99" xfId="61" applyFont="1" applyFill="1" applyBorder="1" applyAlignment="1">
      <alignment horizontal="center" vertical="center"/>
      <protection/>
    </xf>
    <xf numFmtId="0" fontId="13" fillId="46" borderId="55" xfId="61" applyFont="1" applyFill="1" applyBorder="1" applyAlignment="1">
      <alignment horizontal="left" vertical="center"/>
      <protection/>
    </xf>
    <xf numFmtId="0" fontId="13" fillId="46" borderId="53" xfId="61" applyFont="1" applyFill="1" applyBorder="1" applyAlignment="1">
      <alignment horizontal="left" vertical="center"/>
      <protection/>
    </xf>
    <xf numFmtId="10" fontId="75" fillId="0" borderId="147" xfId="61" applyNumberFormat="1" applyFont="1" applyFill="1" applyBorder="1" applyAlignment="1">
      <alignment horizontal="center" vertical="center" wrapText="1"/>
      <protection/>
    </xf>
    <xf numFmtId="0" fontId="77" fillId="0" borderId="79" xfId="0" applyFont="1" applyFill="1" applyBorder="1" applyAlignment="1">
      <alignment horizontal="center" vertical="center"/>
    </xf>
    <xf numFmtId="0" fontId="77" fillId="0" borderId="136" xfId="0" applyFont="1" applyBorder="1" applyAlignment="1">
      <alignment horizontal="center" vertical="center"/>
    </xf>
    <xf numFmtId="0" fontId="77" fillId="0" borderId="148" xfId="0" applyFont="1" applyBorder="1" applyAlignment="1">
      <alignment horizontal="center" vertical="center"/>
    </xf>
    <xf numFmtId="3" fontId="77" fillId="0" borderId="104" xfId="0" applyNumberFormat="1" applyFont="1" applyFill="1" applyBorder="1" applyAlignment="1">
      <alignment horizontal="center" vertical="center"/>
    </xf>
    <xf numFmtId="0" fontId="77" fillId="0" borderId="105" xfId="0" applyFont="1" applyFill="1" applyBorder="1" applyAlignment="1">
      <alignment horizontal="center" vertical="center"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34" xfId="61" applyFont="1" applyBorder="1" applyAlignment="1">
      <alignment horizontal="center" vertical="center" wrapText="1"/>
      <protection/>
    </xf>
    <xf numFmtId="3" fontId="12" fillId="0" borderId="144" xfId="61" applyNumberFormat="1" applyFont="1" applyBorder="1" applyAlignment="1">
      <alignment horizontal="center" vertical="center"/>
      <protection/>
    </xf>
    <xf numFmtId="0" fontId="12" fillId="0" borderId="75" xfId="61" applyFont="1" applyBorder="1" applyAlignment="1">
      <alignment horizontal="center" vertical="center"/>
      <protection/>
    </xf>
    <xf numFmtId="0" fontId="12" fillId="0" borderId="136" xfId="61" applyFont="1" applyBorder="1" applyAlignment="1">
      <alignment horizontal="center" vertical="center"/>
      <protection/>
    </xf>
    <xf numFmtId="0" fontId="12" fillId="0" borderId="14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53" xfId="61" applyFont="1" applyBorder="1" applyAlignment="1">
      <alignment horizontal="center" vertical="center"/>
      <protection/>
    </xf>
    <xf numFmtId="0" fontId="9" fillId="0" borderId="74" xfId="61" applyFont="1" applyBorder="1" applyAlignment="1">
      <alignment horizontal="center" vertical="center" wrapText="1"/>
      <protection/>
    </xf>
    <xf numFmtId="0" fontId="9" fillId="0" borderId="75" xfId="61" applyFont="1" applyBorder="1" applyAlignment="1">
      <alignment horizontal="center" vertical="center" wrapText="1"/>
      <protection/>
    </xf>
    <xf numFmtId="0" fontId="9" fillId="0" borderId="149" xfId="61" applyFont="1" applyBorder="1" applyAlignment="1">
      <alignment horizontal="center" vertical="center" wrapText="1"/>
      <protection/>
    </xf>
    <xf numFmtId="0" fontId="9" fillId="0" borderId="58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50" xfId="61" applyFont="1" applyBorder="1" applyAlignment="1">
      <alignment horizontal="center" vertical="center" wrapText="1"/>
      <protection/>
    </xf>
    <xf numFmtId="0" fontId="9" fillId="0" borderId="97" xfId="61" applyFont="1" applyFill="1" applyBorder="1" applyAlignment="1">
      <alignment horizontal="center" vertical="center" wrapText="1"/>
      <protection/>
    </xf>
    <xf numFmtId="0" fontId="9" fillId="0" borderId="98" xfId="61" applyFont="1" applyFill="1" applyBorder="1" applyAlignment="1">
      <alignment horizontal="center" vertical="center" wrapText="1"/>
      <protection/>
    </xf>
    <xf numFmtId="0" fontId="9" fillId="0" borderId="151" xfId="61" applyFont="1" applyFill="1" applyBorder="1" applyAlignment="1">
      <alignment horizontal="center" vertical="center" wrapText="1"/>
      <protection/>
    </xf>
    <xf numFmtId="0" fontId="9" fillId="0" borderId="75" xfId="61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98" xfId="61" applyFont="1" applyBorder="1" applyAlignment="1">
      <alignment horizontal="left" vertical="center" wrapText="1"/>
      <protection/>
    </xf>
    <xf numFmtId="0" fontId="17" fillId="39" borderId="38" xfId="0" applyFont="1" applyFill="1" applyBorder="1" applyAlignment="1">
      <alignment horizontal="center" vertical="center" wrapText="1"/>
    </xf>
    <xf numFmtId="0" fontId="17" fillId="39" borderId="39" xfId="0" applyFont="1" applyFill="1" applyBorder="1" applyAlignment="1">
      <alignment horizontal="center" vertical="center" wrapText="1"/>
    </xf>
    <xf numFmtId="0" fontId="85" fillId="27" borderId="38" xfId="0" applyFont="1" applyFill="1" applyBorder="1" applyAlignment="1">
      <alignment horizontal="center" vertical="center" wrapText="1"/>
    </xf>
    <xf numFmtId="0" fontId="85" fillId="27" borderId="39" xfId="0" applyFont="1" applyFill="1" applyBorder="1" applyAlignment="1">
      <alignment horizontal="center" vertical="center" wrapText="1"/>
    </xf>
    <xf numFmtId="0" fontId="85" fillId="6" borderId="38" xfId="0" applyFont="1" applyFill="1" applyBorder="1" applyAlignment="1">
      <alignment horizontal="center" vertical="center"/>
    </xf>
    <xf numFmtId="0" fontId="85" fillId="6" borderId="3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zoomScale="50" zoomScaleNormal="50" zoomScalePageLayoutView="0" workbookViewId="0" topLeftCell="A1">
      <selection activeCell="H5" sqref="H5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51.421875" style="0" customWidth="1"/>
  </cols>
  <sheetData>
    <row r="1" ht="4.5" customHeight="1" thickBot="1"/>
    <row r="2" spans="2:35" ht="75.75" customHeight="1" thickBot="1">
      <c r="B2" s="356" t="s">
        <v>77</v>
      </c>
      <c r="C2" s="357"/>
      <c r="D2" s="3">
        <v>1</v>
      </c>
      <c r="E2" s="4">
        <v>2</v>
      </c>
      <c r="F2" s="4">
        <v>3</v>
      </c>
      <c r="G2" s="4">
        <v>7</v>
      </c>
      <c r="H2" s="358" t="s">
        <v>78</v>
      </c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60"/>
      <c r="T2" s="442" t="s">
        <v>0</v>
      </c>
      <c r="U2" s="442"/>
      <c r="V2" s="405"/>
      <c r="W2" s="406"/>
      <c r="X2" s="406"/>
      <c r="Y2" s="407"/>
      <c r="Z2" s="433" t="s">
        <v>20</v>
      </c>
      <c r="AA2" s="434"/>
      <c r="AB2" s="435"/>
      <c r="AC2" s="427"/>
      <c r="AD2" s="428"/>
      <c r="AE2" s="428"/>
      <c r="AF2" s="428"/>
      <c r="AG2" s="429"/>
      <c r="AH2" s="394" t="s">
        <v>1</v>
      </c>
      <c r="AI2" s="403"/>
    </row>
    <row r="3" spans="2:35" ht="75.75" customHeight="1">
      <c r="B3" s="364" t="s">
        <v>202</v>
      </c>
      <c r="C3" s="365"/>
      <c r="D3" s="365"/>
      <c r="E3" s="365"/>
      <c r="F3" s="365"/>
      <c r="G3" s="366"/>
      <c r="H3" s="370" t="s">
        <v>208</v>
      </c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2"/>
      <c r="T3" s="395"/>
      <c r="U3" s="443"/>
      <c r="V3" s="408"/>
      <c r="W3" s="409"/>
      <c r="X3" s="409"/>
      <c r="Y3" s="410"/>
      <c r="Z3" s="436"/>
      <c r="AA3" s="437"/>
      <c r="AB3" s="438"/>
      <c r="AC3" s="430"/>
      <c r="AD3" s="431"/>
      <c r="AE3" s="431"/>
      <c r="AF3" s="431"/>
      <c r="AG3" s="432"/>
      <c r="AH3" s="395"/>
      <c r="AI3" s="404"/>
    </row>
    <row r="4" spans="2:35" ht="75.75" customHeight="1" thickBot="1">
      <c r="B4" s="367"/>
      <c r="C4" s="368"/>
      <c r="D4" s="368"/>
      <c r="E4" s="368"/>
      <c r="F4" s="368"/>
      <c r="G4" s="369"/>
      <c r="H4" s="373" t="s">
        <v>209</v>
      </c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5"/>
      <c r="T4" s="396"/>
      <c r="U4" s="444"/>
      <c r="V4" s="411"/>
      <c r="W4" s="412"/>
      <c r="X4" s="412"/>
      <c r="Y4" s="413"/>
      <c r="Z4" s="439" t="s">
        <v>18</v>
      </c>
      <c r="AA4" s="440"/>
      <c r="AB4" s="441"/>
      <c r="AC4" s="414"/>
      <c r="AD4" s="415"/>
      <c r="AE4" s="415"/>
      <c r="AF4" s="415"/>
      <c r="AG4" s="416"/>
      <c r="AH4" s="396"/>
      <c r="AI4" s="12"/>
    </row>
    <row r="5" spans="2:35" ht="75.75" customHeight="1" thickBot="1">
      <c r="B5" s="1" t="s">
        <v>30</v>
      </c>
      <c r="C5" s="361" t="s">
        <v>2</v>
      </c>
      <c r="D5" s="362"/>
      <c r="E5" s="362"/>
      <c r="F5" s="362"/>
      <c r="G5" s="363"/>
      <c r="H5" s="17" t="s">
        <v>3</v>
      </c>
      <c r="I5" s="2" t="s">
        <v>4</v>
      </c>
      <c r="J5" s="17" t="s">
        <v>5</v>
      </c>
      <c r="K5" s="376" t="s">
        <v>19</v>
      </c>
      <c r="L5" s="377"/>
      <c r="M5" s="5" t="s">
        <v>6</v>
      </c>
      <c r="N5" s="6" t="s">
        <v>7</v>
      </c>
      <c r="O5" s="397" t="s">
        <v>8</v>
      </c>
      <c r="P5" s="398"/>
      <c r="Q5" s="398"/>
      <c r="R5" s="398"/>
      <c r="S5" s="398"/>
      <c r="T5" s="398"/>
      <c r="U5" s="398"/>
      <c r="V5" s="399"/>
      <c r="W5" s="397" t="s">
        <v>24</v>
      </c>
      <c r="X5" s="398"/>
      <c r="Y5" s="398"/>
      <c r="Z5" s="398"/>
      <c r="AA5" s="398"/>
      <c r="AB5" s="399"/>
      <c r="AC5" s="398" t="s">
        <v>22</v>
      </c>
      <c r="AD5" s="398"/>
      <c r="AE5" s="398"/>
      <c r="AF5" s="398"/>
      <c r="AG5" s="402"/>
      <c r="AH5" s="400" t="s">
        <v>76</v>
      </c>
      <c r="AI5" s="401"/>
    </row>
    <row r="6" spans="2:35" ht="75.75" customHeight="1" thickTop="1">
      <c r="B6" s="7"/>
      <c r="C6" s="166" t="s">
        <v>203</v>
      </c>
      <c r="D6" s="167"/>
      <c r="E6" s="167"/>
      <c r="F6" s="167"/>
      <c r="G6" s="168"/>
      <c r="H6" s="10" t="s">
        <v>199</v>
      </c>
      <c r="I6" s="11">
        <v>46</v>
      </c>
      <c r="J6" s="107" t="s">
        <v>198</v>
      </c>
      <c r="K6" s="169"/>
      <c r="L6" s="170"/>
      <c r="M6" s="13" t="s">
        <v>200</v>
      </c>
      <c r="N6" s="14">
        <v>0</v>
      </c>
      <c r="O6" s="171" t="s">
        <v>201</v>
      </c>
      <c r="P6" s="172"/>
      <c r="Q6" s="172"/>
      <c r="R6" s="172"/>
      <c r="S6" s="172"/>
      <c r="T6" s="172"/>
      <c r="U6" s="172"/>
      <c r="V6" s="173"/>
      <c r="W6" s="174"/>
      <c r="X6" s="175"/>
      <c r="Y6" s="175"/>
      <c r="Z6" s="175"/>
      <c r="AA6" s="175"/>
      <c r="AB6" s="176"/>
      <c r="AC6" s="177"/>
      <c r="AD6" s="178"/>
      <c r="AE6" s="178"/>
      <c r="AF6" s="178"/>
      <c r="AG6" s="179"/>
      <c r="AH6" s="245" t="s">
        <v>80</v>
      </c>
      <c r="AI6" s="246"/>
    </row>
    <row r="7" spans="2:35" ht="75.75" customHeight="1">
      <c r="B7" s="145"/>
      <c r="C7" s="146" t="s">
        <v>204</v>
      </c>
      <c r="D7" s="147"/>
      <c r="E7" s="147"/>
      <c r="F7" s="147"/>
      <c r="G7" s="148"/>
      <c r="H7" s="9" t="s">
        <v>199</v>
      </c>
      <c r="I7" s="8">
        <v>60</v>
      </c>
      <c r="J7" s="108" t="s">
        <v>205</v>
      </c>
      <c r="K7" s="425"/>
      <c r="L7" s="426"/>
      <c r="M7" s="15" t="s">
        <v>200</v>
      </c>
      <c r="N7" s="16">
        <v>0</v>
      </c>
      <c r="O7" s="184" t="s">
        <v>206</v>
      </c>
      <c r="P7" s="185"/>
      <c r="Q7" s="185"/>
      <c r="R7" s="185"/>
      <c r="S7" s="185"/>
      <c r="T7" s="185"/>
      <c r="U7" s="185"/>
      <c r="V7" s="186"/>
      <c r="W7" s="151"/>
      <c r="X7" s="152"/>
      <c r="Y7" s="152"/>
      <c r="Z7" s="152"/>
      <c r="AA7" s="152"/>
      <c r="AB7" s="153"/>
      <c r="AC7" s="154"/>
      <c r="AD7" s="155"/>
      <c r="AE7" s="155"/>
      <c r="AF7" s="155"/>
      <c r="AG7" s="156"/>
      <c r="AH7" s="165" t="s">
        <v>81</v>
      </c>
      <c r="AI7" s="158"/>
    </row>
    <row r="8" spans="2:35" ht="75.75" customHeight="1">
      <c r="B8" s="7"/>
      <c r="C8" s="166" t="s">
        <v>207</v>
      </c>
      <c r="D8" s="167"/>
      <c r="E8" s="167"/>
      <c r="F8" s="167"/>
      <c r="G8" s="168"/>
      <c r="H8" s="144" t="s">
        <v>96</v>
      </c>
      <c r="I8" s="11">
        <v>47</v>
      </c>
      <c r="J8" s="107" t="s">
        <v>197</v>
      </c>
      <c r="K8" s="265"/>
      <c r="L8" s="266"/>
      <c r="M8" s="13" t="s">
        <v>97</v>
      </c>
      <c r="N8" s="14">
        <v>0</v>
      </c>
      <c r="O8" s="171" t="s">
        <v>98</v>
      </c>
      <c r="P8" s="172"/>
      <c r="Q8" s="172"/>
      <c r="R8" s="172"/>
      <c r="S8" s="172"/>
      <c r="T8" s="172"/>
      <c r="U8" s="172"/>
      <c r="V8" s="173"/>
      <c r="W8" s="174"/>
      <c r="X8" s="175"/>
      <c r="Y8" s="175"/>
      <c r="Z8" s="175"/>
      <c r="AA8" s="175"/>
      <c r="AB8" s="176"/>
      <c r="AC8" s="177"/>
      <c r="AD8" s="178"/>
      <c r="AE8" s="178"/>
      <c r="AF8" s="178"/>
      <c r="AG8" s="179"/>
      <c r="AH8" s="165" t="s">
        <v>82</v>
      </c>
      <c r="AI8" s="158"/>
    </row>
    <row r="9" spans="2:35" ht="75.75" customHeight="1">
      <c r="B9" s="7"/>
      <c r="C9" s="166"/>
      <c r="D9" s="167"/>
      <c r="E9" s="167"/>
      <c r="F9" s="167"/>
      <c r="G9" s="168"/>
      <c r="H9" s="10"/>
      <c r="I9" s="11"/>
      <c r="J9" s="107"/>
      <c r="K9" s="169"/>
      <c r="L9" s="170"/>
      <c r="M9" s="13"/>
      <c r="N9" s="14"/>
      <c r="O9" s="171"/>
      <c r="P9" s="172"/>
      <c r="Q9" s="172"/>
      <c r="R9" s="172"/>
      <c r="S9" s="172"/>
      <c r="T9" s="172"/>
      <c r="U9" s="172"/>
      <c r="V9" s="173"/>
      <c r="W9" s="174"/>
      <c r="X9" s="175"/>
      <c r="Y9" s="175"/>
      <c r="Z9" s="175"/>
      <c r="AA9" s="175"/>
      <c r="AB9" s="176"/>
      <c r="AC9" s="177"/>
      <c r="AD9" s="178"/>
      <c r="AE9" s="178"/>
      <c r="AF9" s="178"/>
      <c r="AG9" s="179"/>
      <c r="AH9" s="245" t="s">
        <v>83</v>
      </c>
      <c r="AI9" s="246"/>
    </row>
    <row r="10" spans="2:35" ht="75.75" customHeight="1" thickBot="1">
      <c r="B10" s="7"/>
      <c r="C10" s="146"/>
      <c r="D10" s="147"/>
      <c r="E10" s="147"/>
      <c r="F10" s="147"/>
      <c r="G10" s="148"/>
      <c r="H10" s="9"/>
      <c r="I10" s="8"/>
      <c r="J10" s="108"/>
      <c r="K10" s="182"/>
      <c r="L10" s="183"/>
      <c r="M10" s="15"/>
      <c r="N10" s="16"/>
      <c r="O10" s="184"/>
      <c r="P10" s="185"/>
      <c r="Q10" s="185"/>
      <c r="R10" s="185"/>
      <c r="S10" s="185"/>
      <c r="T10" s="185"/>
      <c r="U10" s="185"/>
      <c r="V10" s="186"/>
      <c r="W10" s="151"/>
      <c r="X10" s="152"/>
      <c r="Y10" s="152"/>
      <c r="Z10" s="152"/>
      <c r="AA10" s="152"/>
      <c r="AB10" s="153"/>
      <c r="AC10" s="154"/>
      <c r="AD10" s="155"/>
      <c r="AE10" s="155"/>
      <c r="AF10" s="155"/>
      <c r="AG10" s="156"/>
      <c r="AH10" s="247" t="s">
        <v>84</v>
      </c>
      <c r="AI10" s="248"/>
    </row>
    <row r="11" spans="2:35" ht="57" customHeight="1">
      <c r="B11" s="355">
        <v>41448</v>
      </c>
      <c r="C11" s="187"/>
      <c r="D11" s="187"/>
      <c r="E11" s="187"/>
      <c r="F11" s="188"/>
      <c r="G11" s="187">
        <v>44752</v>
      </c>
      <c r="H11" s="187"/>
      <c r="I11" s="187"/>
      <c r="J11" s="187"/>
      <c r="K11" s="188"/>
      <c r="L11" s="353" t="s">
        <v>9</v>
      </c>
      <c r="M11" s="159" t="s">
        <v>13</v>
      </c>
      <c r="N11" s="160"/>
      <c r="O11" s="189"/>
      <c r="P11" s="160" t="s">
        <v>14</v>
      </c>
      <c r="Q11" s="160"/>
      <c r="R11" s="160"/>
      <c r="S11" s="159" t="s">
        <v>15</v>
      </c>
      <c r="T11" s="160"/>
      <c r="U11" s="189"/>
      <c r="V11" s="159" t="s">
        <v>17</v>
      </c>
      <c r="W11" s="160"/>
      <c r="X11" s="160"/>
      <c r="Y11" s="249" t="s">
        <v>23</v>
      </c>
      <c r="Z11" s="250"/>
      <c r="AA11" s="251"/>
      <c r="AB11" s="159" t="s">
        <v>36</v>
      </c>
      <c r="AC11" s="160"/>
      <c r="AD11" s="160"/>
      <c r="AE11" s="249" t="s">
        <v>37</v>
      </c>
      <c r="AF11" s="250"/>
      <c r="AG11" s="251"/>
      <c r="AH11" s="254" t="s">
        <v>38</v>
      </c>
      <c r="AI11" s="255"/>
    </row>
    <row r="12" spans="2:35" ht="57" customHeight="1" thickBot="1">
      <c r="B12" s="339" t="s">
        <v>69</v>
      </c>
      <c r="C12" s="351"/>
      <c r="D12" s="351"/>
      <c r="E12" s="351"/>
      <c r="F12" s="352"/>
      <c r="G12" s="383" t="s">
        <v>95</v>
      </c>
      <c r="H12" s="384"/>
      <c r="I12" s="384"/>
      <c r="J12" s="384"/>
      <c r="K12" s="385"/>
      <c r="L12" s="354"/>
      <c r="M12" s="149">
        <v>0.5609</v>
      </c>
      <c r="N12" s="150"/>
      <c r="O12" s="150"/>
      <c r="P12" s="180">
        <v>0.5696</v>
      </c>
      <c r="Q12" s="150"/>
      <c r="R12" s="181"/>
      <c r="S12" s="149">
        <v>0.6062</v>
      </c>
      <c r="T12" s="150"/>
      <c r="U12" s="150"/>
      <c r="V12" s="419">
        <v>0.5695</v>
      </c>
      <c r="W12" s="150"/>
      <c r="X12" s="150"/>
      <c r="Y12" s="180">
        <v>0.5428</v>
      </c>
      <c r="Z12" s="150"/>
      <c r="AA12" s="150"/>
      <c r="AB12" s="194">
        <v>0.5962</v>
      </c>
      <c r="AC12" s="195"/>
      <c r="AD12" s="200"/>
      <c r="AE12" s="194">
        <v>0.5793</v>
      </c>
      <c r="AF12" s="195"/>
      <c r="AG12" s="196"/>
      <c r="AH12" s="252" t="s">
        <v>79</v>
      </c>
      <c r="AI12" s="253"/>
    </row>
    <row r="13" spans="2:35" ht="57" customHeight="1">
      <c r="B13" s="336" t="s">
        <v>60</v>
      </c>
      <c r="C13" s="337"/>
      <c r="D13" s="337"/>
      <c r="E13" s="337"/>
      <c r="F13" s="338"/>
      <c r="G13" s="165" t="s">
        <v>90</v>
      </c>
      <c r="H13" s="162"/>
      <c r="I13" s="162"/>
      <c r="J13" s="162"/>
      <c r="K13" s="158"/>
      <c r="L13" s="275" t="s">
        <v>12</v>
      </c>
      <c r="M13" s="277">
        <v>30871</v>
      </c>
      <c r="N13" s="278"/>
      <c r="O13" s="278"/>
      <c r="P13" s="217">
        <v>31414</v>
      </c>
      <c r="Q13" s="218"/>
      <c r="R13" s="420"/>
      <c r="S13" s="217">
        <v>36753</v>
      </c>
      <c r="T13" s="218"/>
      <c r="U13" s="218"/>
      <c r="V13" s="217">
        <v>31877</v>
      </c>
      <c r="W13" s="218"/>
      <c r="X13" s="218"/>
      <c r="Y13" s="217">
        <v>32494</v>
      </c>
      <c r="Z13" s="218"/>
      <c r="AA13" s="218"/>
      <c r="AB13" s="223">
        <v>35726</v>
      </c>
      <c r="AC13" s="224"/>
      <c r="AD13" s="225"/>
      <c r="AE13" s="223">
        <v>33482</v>
      </c>
      <c r="AF13" s="224"/>
      <c r="AG13" s="421"/>
      <c r="AH13" s="417" t="s">
        <v>58</v>
      </c>
      <c r="AI13" s="418"/>
    </row>
    <row r="14" spans="2:35" ht="57" customHeight="1" thickBot="1">
      <c r="B14" s="343" t="s">
        <v>61</v>
      </c>
      <c r="C14" s="344"/>
      <c r="D14" s="344"/>
      <c r="E14" s="344"/>
      <c r="F14" s="345"/>
      <c r="G14" s="267" t="s">
        <v>93</v>
      </c>
      <c r="H14" s="268"/>
      <c r="I14" s="268"/>
      <c r="J14" s="268"/>
      <c r="K14" s="269"/>
      <c r="L14" s="276"/>
      <c r="M14" s="216">
        <v>0.298</v>
      </c>
      <c r="N14" s="216"/>
      <c r="O14" s="216"/>
      <c r="P14" s="256">
        <v>0.296</v>
      </c>
      <c r="Q14" s="257"/>
      <c r="R14" s="308"/>
      <c r="S14" s="256">
        <v>0.318</v>
      </c>
      <c r="T14" s="257"/>
      <c r="U14" s="257"/>
      <c r="V14" s="256">
        <f>31877/111432</f>
        <v>0.2860668389690574</v>
      </c>
      <c r="W14" s="257"/>
      <c r="X14" s="257"/>
      <c r="Y14" s="256">
        <f>32494/106449</f>
        <v>0.3052541592687578</v>
      </c>
      <c r="Z14" s="257"/>
      <c r="AA14" s="257"/>
      <c r="AB14" s="192">
        <f>35726/117919</f>
        <v>0.3029706832656315</v>
      </c>
      <c r="AC14" s="193"/>
      <c r="AD14" s="258"/>
      <c r="AE14" s="192">
        <f>33482/113728</f>
        <v>0.2944041924592009</v>
      </c>
      <c r="AF14" s="193"/>
      <c r="AG14" s="319"/>
      <c r="AH14" s="165" t="s">
        <v>48</v>
      </c>
      <c r="AI14" s="158"/>
    </row>
    <row r="15" spans="2:35" ht="57" customHeight="1">
      <c r="B15" s="336" t="s">
        <v>62</v>
      </c>
      <c r="C15" s="337"/>
      <c r="D15" s="337"/>
      <c r="E15" s="337"/>
      <c r="F15" s="338"/>
      <c r="G15" s="161" t="s">
        <v>89</v>
      </c>
      <c r="H15" s="162"/>
      <c r="I15" s="162"/>
      <c r="J15" s="162"/>
      <c r="K15" s="158"/>
      <c r="L15" s="386" t="s">
        <v>31</v>
      </c>
      <c r="M15" s="163">
        <v>10710</v>
      </c>
      <c r="N15" s="164"/>
      <c r="O15" s="164"/>
      <c r="P15" s="190">
        <v>11043</v>
      </c>
      <c r="Q15" s="164"/>
      <c r="R15" s="191"/>
      <c r="S15" s="163">
        <v>11773</v>
      </c>
      <c r="T15" s="164"/>
      <c r="U15" s="164"/>
      <c r="V15" s="190">
        <v>9872</v>
      </c>
      <c r="W15" s="164"/>
      <c r="X15" s="164"/>
      <c r="Y15" s="190">
        <v>10690</v>
      </c>
      <c r="Z15" s="164"/>
      <c r="AA15" s="164"/>
      <c r="AB15" s="190">
        <v>10939</v>
      </c>
      <c r="AC15" s="164"/>
      <c r="AD15" s="191"/>
      <c r="AE15" s="190">
        <v>9927</v>
      </c>
      <c r="AF15" s="164"/>
      <c r="AG15" s="280"/>
      <c r="AH15" s="165" t="s">
        <v>49</v>
      </c>
      <c r="AI15" s="158"/>
    </row>
    <row r="16" spans="2:35" ht="57" customHeight="1" thickBot="1">
      <c r="B16" s="343" t="s">
        <v>63</v>
      </c>
      <c r="C16" s="344"/>
      <c r="D16" s="344"/>
      <c r="E16" s="344"/>
      <c r="F16" s="345"/>
      <c r="G16" s="165" t="s">
        <v>91</v>
      </c>
      <c r="H16" s="162"/>
      <c r="I16" s="162"/>
      <c r="J16" s="162"/>
      <c r="K16" s="158"/>
      <c r="L16" s="387"/>
      <c r="M16" s="236">
        <v>0.103</v>
      </c>
      <c r="N16" s="237"/>
      <c r="O16" s="237"/>
      <c r="P16" s="236">
        <v>0.104</v>
      </c>
      <c r="Q16" s="237"/>
      <c r="R16" s="295"/>
      <c r="S16" s="237">
        <v>0.102</v>
      </c>
      <c r="T16" s="237"/>
      <c r="U16" s="237"/>
      <c r="V16" s="236">
        <f>9872/111432</f>
        <v>0.08859214588269079</v>
      </c>
      <c r="W16" s="237"/>
      <c r="X16" s="237"/>
      <c r="Y16" s="236">
        <f>10690/106449</f>
        <v>0.10042367706601284</v>
      </c>
      <c r="Z16" s="237"/>
      <c r="AA16" s="237"/>
      <c r="AB16" s="236">
        <f>10939/117919</f>
        <v>0.09276706892019097</v>
      </c>
      <c r="AC16" s="237"/>
      <c r="AD16" s="295"/>
      <c r="AE16" s="236">
        <f>9927/113728</f>
        <v>0.08728721159257175</v>
      </c>
      <c r="AF16" s="237"/>
      <c r="AG16" s="238"/>
      <c r="AH16" s="165" t="s">
        <v>50</v>
      </c>
      <c r="AI16" s="158"/>
    </row>
    <row r="17" spans="2:35" ht="57" customHeight="1">
      <c r="B17" s="226">
        <v>42918</v>
      </c>
      <c r="C17" s="227"/>
      <c r="D17" s="227"/>
      <c r="E17" s="227"/>
      <c r="F17" s="228"/>
      <c r="G17" s="267" t="s">
        <v>85</v>
      </c>
      <c r="H17" s="268"/>
      <c r="I17" s="268"/>
      <c r="J17" s="268"/>
      <c r="K17" s="269"/>
      <c r="L17" s="378" t="s">
        <v>16</v>
      </c>
      <c r="M17" s="380"/>
      <c r="N17" s="381"/>
      <c r="O17" s="382"/>
      <c r="P17" s="321"/>
      <c r="Q17" s="322"/>
      <c r="R17" s="348"/>
      <c r="S17" s="393"/>
      <c r="T17" s="322"/>
      <c r="U17" s="322"/>
      <c r="V17" s="321"/>
      <c r="W17" s="322"/>
      <c r="X17" s="322"/>
      <c r="Y17" s="321"/>
      <c r="Z17" s="322"/>
      <c r="AA17" s="322"/>
      <c r="AB17" s="321"/>
      <c r="AC17" s="322"/>
      <c r="AD17" s="348"/>
      <c r="AE17" s="321"/>
      <c r="AF17" s="322"/>
      <c r="AG17" s="323"/>
      <c r="AH17" s="222" t="s">
        <v>51</v>
      </c>
      <c r="AI17" s="158"/>
    </row>
    <row r="18" spans="2:35" ht="57" customHeight="1" thickBot="1">
      <c r="B18" s="339" t="s">
        <v>70</v>
      </c>
      <c r="C18" s="340"/>
      <c r="D18" s="340"/>
      <c r="E18" s="340"/>
      <c r="F18" s="341"/>
      <c r="G18" s="161" t="s">
        <v>88</v>
      </c>
      <c r="H18" s="162"/>
      <c r="I18" s="162"/>
      <c r="J18" s="162"/>
      <c r="K18" s="158"/>
      <c r="L18" s="379"/>
      <c r="M18" s="292"/>
      <c r="N18" s="293"/>
      <c r="O18" s="294"/>
      <c r="P18" s="197"/>
      <c r="Q18" s="198"/>
      <c r="R18" s="271"/>
      <c r="S18" s="198"/>
      <c r="T18" s="198"/>
      <c r="U18" s="198"/>
      <c r="V18" s="197"/>
      <c r="W18" s="198"/>
      <c r="X18" s="198"/>
      <c r="Y18" s="197"/>
      <c r="Z18" s="198"/>
      <c r="AA18" s="198"/>
      <c r="AB18" s="197"/>
      <c r="AC18" s="198"/>
      <c r="AD18" s="271"/>
      <c r="AE18" s="197"/>
      <c r="AF18" s="198"/>
      <c r="AG18" s="199"/>
      <c r="AH18" s="222" t="s">
        <v>52</v>
      </c>
      <c r="AI18" s="158"/>
    </row>
    <row r="19" spans="2:35" ht="57" customHeight="1">
      <c r="B19" s="165" t="s">
        <v>59</v>
      </c>
      <c r="C19" s="222"/>
      <c r="D19" s="222"/>
      <c r="E19" s="222"/>
      <c r="F19" s="158"/>
      <c r="G19" s="165" t="s">
        <v>86</v>
      </c>
      <c r="H19" s="162"/>
      <c r="I19" s="162"/>
      <c r="J19" s="162"/>
      <c r="K19" s="158"/>
      <c r="L19" s="311" t="s">
        <v>32</v>
      </c>
      <c r="M19" s="290">
        <v>2213</v>
      </c>
      <c r="N19" s="291"/>
      <c r="O19" s="310"/>
      <c r="P19" s="290">
        <v>2553</v>
      </c>
      <c r="Q19" s="291"/>
      <c r="R19" s="310"/>
      <c r="S19" s="290">
        <v>3171</v>
      </c>
      <c r="T19" s="291"/>
      <c r="U19" s="310"/>
      <c r="V19" s="290" t="s">
        <v>26</v>
      </c>
      <c r="W19" s="291"/>
      <c r="X19" s="291"/>
      <c r="Y19" s="290" t="s">
        <v>27</v>
      </c>
      <c r="Z19" s="291"/>
      <c r="AA19" s="291"/>
      <c r="AB19" s="233">
        <v>5180</v>
      </c>
      <c r="AC19" s="234"/>
      <c r="AD19" s="299"/>
      <c r="AE19" s="233">
        <v>7114</v>
      </c>
      <c r="AF19" s="234"/>
      <c r="AG19" s="235"/>
      <c r="AH19" s="165" t="s">
        <v>53</v>
      </c>
      <c r="AI19" s="158"/>
    </row>
    <row r="20" spans="2:35" ht="57" customHeight="1" thickBot="1">
      <c r="B20" s="208" t="s">
        <v>64</v>
      </c>
      <c r="C20" s="209"/>
      <c r="D20" s="209"/>
      <c r="E20" s="209"/>
      <c r="F20" s="210"/>
      <c r="G20" s="267" t="s">
        <v>92</v>
      </c>
      <c r="H20" s="268"/>
      <c r="I20" s="268"/>
      <c r="J20" s="268"/>
      <c r="K20" s="269"/>
      <c r="L20" s="312"/>
      <c r="M20" s="201">
        <v>0.021</v>
      </c>
      <c r="N20" s="202"/>
      <c r="O20" s="203"/>
      <c r="P20" s="201">
        <v>0.024</v>
      </c>
      <c r="Q20" s="202"/>
      <c r="R20" s="203"/>
      <c r="S20" s="201">
        <v>0.027</v>
      </c>
      <c r="T20" s="202"/>
      <c r="U20" s="203"/>
      <c r="V20" s="201">
        <f>20679/111432</f>
        <v>0.1855750592289468</v>
      </c>
      <c r="W20" s="202"/>
      <c r="X20" s="202"/>
      <c r="Y20" s="201">
        <f>5179/106449</f>
        <v>0.04865240631663989</v>
      </c>
      <c r="Z20" s="202"/>
      <c r="AA20" s="202"/>
      <c r="AB20" s="236">
        <f>5180/117919</f>
        <v>0.043928459366175086</v>
      </c>
      <c r="AC20" s="237"/>
      <c r="AD20" s="295"/>
      <c r="AE20" s="236">
        <f>7114/113728</f>
        <v>0.06255275745638716</v>
      </c>
      <c r="AF20" s="237"/>
      <c r="AG20" s="238"/>
      <c r="AH20" s="165" t="s">
        <v>54</v>
      </c>
      <c r="AI20" s="158"/>
    </row>
    <row r="21" spans="2:35" ht="57" customHeight="1">
      <c r="B21" s="272" t="s">
        <v>65</v>
      </c>
      <c r="C21" s="273"/>
      <c r="D21" s="273"/>
      <c r="E21" s="273"/>
      <c r="F21" s="274"/>
      <c r="G21" s="161" t="s">
        <v>94</v>
      </c>
      <c r="H21" s="162"/>
      <c r="I21" s="162"/>
      <c r="J21" s="162"/>
      <c r="K21" s="158"/>
      <c r="L21" s="391" t="s">
        <v>33</v>
      </c>
      <c r="M21" s="206">
        <v>13272</v>
      </c>
      <c r="N21" s="207"/>
      <c r="O21" s="207"/>
      <c r="P21" s="223">
        <v>16388</v>
      </c>
      <c r="Q21" s="224"/>
      <c r="R21" s="225"/>
      <c r="S21" s="206">
        <v>8852</v>
      </c>
      <c r="T21" s="207"/>
      <c r="U21" s="207"/>
      <c r="V21" s="206">
        <v>3580</v>
      </c>
      <c r="W21" s="207"/>
      <c r="X21" s="207"/>
      <c r="Y21" s="206">
        <v>8953</v>
      </c>
      <c r="Z21" s="207"/>
      <c r="AA21" s="207"/>
      <c r="AB21" s="206">
        <v>14295</v>
      </c>
      <c r="AC21" s="207"/>
      <c r="AD21" s="422"/>
      <c r="AE21" s="206">
        <v>16216</v>
      </c>
      <c r="AF21" s="207"/>
      <c r="AG21" s="320"/>
      <c r="AH21" s="165" t="s">
        <v>55</v>
      </c>
      <c r="AI21" s="158"/>
    </row>
    <row r="22" spans="2:35" ht="57" customHeight="1" thickBot="1">
      <c r="B22" s="165" t="s">
        <v>66</v>
      </c>
      <c r="C22" s="222"/>
      <c r="D22" s="222"/>
      <c r="E22" s="222"/>
      <c r="F22" s="158"/>
      <c r="G22" s="165" t="s">
        <v>87</v>
      </c>
      <c r="H22" s="162"/>
      <c r="I22" s="162"/>
      <c r="J22" s="162"/>
      <c r="K22" s="158"/>
      <c r="L22" s="392"/>
      <c r="M22" s="260">
        <v>0.128</v>
      </c>
      <c r="N22" s="260"/>
      <c r="O22" s="260"/>
      <c r="P22" s="219">
        <v>0.154</v>
      </c>
      <c r="Q22" s="220"/>
      <c r="R22" s="221"/>
      <c r="S22" s="260">
        <v>0.077</v>
      </c>
      <c r="T22" s="260"/>
      <c r="U22" s="260"/>
      <c r="V22" s="259">
        <f>3580/111432</f>
        <v>0.03212721659846364</v>
      </c>
      <c r="W22" s="260"/>
      <c r="X22" s="260"/>
      <c r="Y22" s="259">
        <f>8953/106449</f>
        <v>0.084106003814033</v>
      </c>
      <c r="Z22" s="260"/>
      <c r="AA22" s="260"/>
      <c r="AB22" s="259">
        <f>14295/117919</f>
        <v>0.12122728313503336</v>
      </c>
      <c r="AC22" s="260"/>
      <c r="AD22" s="286"/>
      <c r="AE22" s="259">
        <f>16216/113728</f>
        <v>0.14258581879572313</v>
      </c>
      <c r="AF22" s="260"/>
      <c r="AG22" s="261"/>
      <c r="AH22" s="165" t="s">
        <v>56</v>
      </c>
      <c r="AI22" s="158"/>
    </row>
    <row r="23" spans="2:35" ht="57" customHeight="1">
      <c r="B23" s="165" t="s">
        <v>67</v>
      </c>
      <c r="C23" s="222"/>
      <c r="D23" s="222"/>
      <c r="E23" s="222"/>
      <c r="F23" s="158"/>
      <c r="G23" s="267"/>
      <c r="H23" s="268"/>
      <c r="I23" s="268"/>
      <c r="J23" s="268"/>
      <c r="K23" s="269"/>
      <c r="L23" s="307" t="s">
        <v>34</v>
      </c>
      <c r="M23" s="211">
        <v>12635</v>
      </c>
      <c r="N23" s="212"/>
      <c r="O23" s="212"/>
      <c r="P23" s="204" t="s">
        <v>25</v>
      </c>
      <c r="Q23" s="205"/>
      <c r="R23" s="388"/>
      <c r="S23" s="204"/>
      <c r="T23" s="205"/>
      <c r="U23" s="205"/>
      <c r="V23" s="204"/>
      <c r="W23" s="205"/>
      <c r="X23" s="205"/>
      <c r="Y23" s="204" t="s">
        <v>29</v>
      </c>
      <c r="Z23" s="205"/>
      <c r="AA23" s="205"/>
      <c r="AB23" s="190">
        <v>6786</v>
      </c>
      <c r="AC23" s="164"/>
      <c r="AD23" s="191"/>
      <c r="AE23" s="190">
        <v>7437</v>
      </c>
      <c r="AF23" s="164"/>
      <c r="AG23" s="164"/>
      <c r="AH23" s="157" t="s">
        <v>57</v>
      </c>
      <c r="AI23" s="158"/>
    </row>
    <row r="24" spans="2:35" ht="57" customHeight="1" thickBot="1">
      <c r="B24" s="165" t="s">
        <v>68</v>
      </c>
      <c r="C24" s="222"/>
      <c r="D24" s="222"/>
      <c r="E24" s="222"/>
      <c r="F24" s="158"/>
      <c r="G24" s="161"/>
      <c r="H24" s="162"/>
      <c r="I24" s="162"/>
      <c r="J24" s="162"/>
      <c r="K24" s="158"/>
      <c r="L24" s="307"/>
      <c r="M24" s="270">
        <v>0.122</v>
      </c>
      <c r="N24" s="270"/>
      <c r="O24" s="270"/>
      <c r="P24" s="256"/>
      <c r="Q24" s="257"/>
      <c r="R24" s="308"/>
      <c r="S24" s="256"/>
      <c r="T24" s="257"/>
      <c r="U24" s="257"/>
      <c r="V24" s="256"/>
      <c r="W24" s="257"/>
      <c r="X24" s="257"/>
      <c r="Y24" s="256">
        <f>7785/106449</f>
        <v>0.07313361327959868</v>
      </c>
      <c r="Z24" s="257"/>
      <c r="AA24" s="257"/>
      <c r="AB24" s="192">
        <f>6786/117919</f>
        <v>0.05754797784920157</v>
      </c>
      <c r="AC24" s="193"/>
      <c r="AD24" s="258"/>
      <c r="AE24" s="192">
        <f>7437/113728</f>
        <v>0.06539286719189645</v>
      </c>
      <c r="AF24" s="193"/>
      <c r="AG24" s="193"/>
      <c r="AH24" s="262" t="s">
        <v>41</v>
      </c>
      <c r="AI24" s="263"/>
    </row>
    <row r="25" spans="2:35" ht="57" customHeight="1">
      <c r="B25" s="226">
        <v>44381</v>
      </c>
      <c r="C25" s="227"/>
      <c r="D25" s="227"/>
      <c r="E25" s="227"/>
      <c r="F25" s="228"/>
      <c r="G25" s="165"/>
      <c r="H25" s="162"/>
      <c r="I25" s="162"/>
      <c r="J25" s="162"/>
      <c r="K25" s="158"/>
      <c r="L25" s="389" t="s">
        <v>21</v>
      </c>
      <c r="M25" s="213"/>
      <c r="N25" s="214"/>
      <c r="O25" s="215"/>
      <c r="P25" s="213"/>
      <c r="Q25" s="214"/>
      <c r="R25" s="215"/>
      <c r="S25" s="213"/>
      <c r="T25" s="214"/>
      <c r="U25" s="215"/>
      <c r="V25" s="213"/>
      <c r="W25" s="214"/>
      <c r="X25" s="214"/>
      <c r="Y25" s="213"/>
      <c r="Z25" s="214"/>
      <c r="AA25" s="214"/>
      <c r="AB25" s="213"/>
      <c r="AC25" s="214"/>
      <c r="AD25" s="215"/>
      <c r="AE25" s="213"/>
      <c r="AF25" s="214"/>
      <c r="AG25" s="264"/>
      <c r="AH25" s="165" t="s">
        <v>39</v>
      </c>
      <c r="AI25" s="158"/>
    </row>
    <row r="26" spans="2:35" ht="57" customHeight="1" thickBot="1">
      <c r="B26" s="339" t="s">
        <v>71</v>
      </c>
      <c r="C26" s="340"/>
      <c r="D26" s="340"/>
      <c r="E26" s="340"/>
      <c r="F26" s="341"/>
      <c r="G26" s="267"/>
      <c r="H26" s="268"/>
      <c r="I26" s="268"/>
      <c r="J26" s="268"/>
      <c r="K26" s="269"/>
      <c r="L26" s="390"/>
      <c r="M26" s="302"/>
      <c r="N26" s="303"/>
      <c r="O26" s="304"/>
      <c r="P26" s="302"/>
      <c r="Q26" s="303"/>
      <c r="R26" s="304"/>
      <c r="S26" s="302"/>
      <c r="T26" s="303"/>
      <c r="U26" s="304"/>
      <c r="V26" s="302"/>
      <c r="W26" s="303"/>
      <c r="X26" s="303"/>
      <c r="Y26" s="302"/>
      <c r="Z26" s="303"/>
      <c r="AA26" s="303"/>
      <c r="AB26" s="302"/>
      <c r="AC26" s="303"/>
      <c r="AD26" s="304"/>
      <c r="AE26" s="302"/>
      <c r="AF26" s="303"/>
      <c r="AG26" s="324"/>
      <c r="AH26" s="165" t="s">
        <v>40</v>
      </c>
      <c r="AI26" s="158"/>
    </row>
    <row r="27" spans="2:35" ht="57" customHeight="1">
      <c r="B27" s="272" t="s">
        <v>72</v>
      </c>
      <c r="C27" s="273"/>
      <c r="D27" s="273"/>
      <c r="E27" s="273"/>
      <c r="F27" s="274"/>
      <c r="G27" s="335"/>
      <c r="H27" s="162"/>
      <c r="I27" s="162"/>
      <c r="J27" s="162"/>
      <c r="K27" s="158"/>
      <c r="L27" s="346" t="s">
        <v>35</v>
      </c>
      <c r="M27" s="204">
        <v>12645</v>
      </c>
      <c r="N27" s="205"/>
      <c r="O27" s="388"/>
      <c r="P27" s="204">
        <v>20013</v>
      </c>
      <c r="Q27" s="205"/>
      <c r="R27" s="388"/>
      <c r="S27" s="204">
        <v>25823</v>
      </c>
      <c r="T27" s="205"/>
      <c r="U27" s="388"/>
      <c r="V27" s="423" t="s">
        <v>28</v>
      </c>
      <c r="W27" s="424"/>
      <c r="X27" s="424"/>
      <c r="Y27" s="281">
        <v>21441</v>
      </c>
      <c r="Z27" s="282"/>
      <c r="AA27" s="282"/>
      <c r="AB27" s="283">
        <v>28066</v>
      </c>
      <c r="AC27" s="284"/>
      <c r="AD27" s="285"/>
      <c r="AE27" s="325">
        <v>16562</v>
      </c>
      <c r="AF27" s="326"/>
      <c r="AG27" s="327"/>
      <c r="AH27" s="317" t="s">
        <v>45</v>
      </c>
      <c r="AI27" s="318"/>
    </row>
    <row r="28" spans="2:35" ht="57" customHeight="1" thickBot="1">
      <c r="B28" s="336" t="s">
        <v>73</v>
      </c>
      <c r="C28" s="337"/>
      <c r="D28" s="337"/>
      <c r="E28" s="337"/>
      <c r="F28" s="338"/>
      <c r="G28" s="268"/>
      <c r="H28" s="162"/>
      <c r="I28" s="162"/>
      <c r="J28" s="162"/>
      <c r="K28" s="158"/>
      <c r="L28" s="346"/>
      <c r="M28" s="256">
        <v>0.122</v>
      </c>
      <c r="N28" s="257"/>
      <c r="O28" s="308"/>
      <c r="P28" s="256">
        <v>0.188</v>
      </c>
      <c r="Q28" s="257"/>
      <c r="R28" s="308"/>
      <c r="S28" s="256">
        <v>0.223</v>
      </c>
      <c r="T28" s="257"/>
      <c r="U28" s="308"/>
      <c r="V28" s="256">
        <f>28710/111432</f>
        <v>0.2576459185871204</v>
      </c>
      <c r="W28" s="257"/>
      <c r="X28" s="257"/>
      <c r="Y28" s="256">
        <f>21441/106449</f>
        <v>0.20142039850069046</v>
      </c>
      <c r="Z28" s="257"/>
      <c r="AA28" s="257"/>
      <c r="AB28" s="192">
        <f>28066/117919</f>
        <v>0.238010837948083</v>
      </c>
      <c r="AC28" s="193"/>
      <c r="AD28" s="258"/>
      <c r="AE28" s="192">
        <f>16562/113728</f>
        <v>0.14562816544738322</v>
      </c>
      <c r="AF28" s="193"/>
      <c r="AG28" s="319"/>
      <c r="AH28" s="165" t="s">
        <v>42</v>
      </c>
      <c r="AI28" s="158"/>
    </row>
    <row r="29" spans="2:35" ht="57" customHeight="1">
      <c r="B29" s="343" t="s">
        <v>74</v>
      </c>
      <c r="C29" s="344"/>
      <c r="D29" s="344"/>
      <c r="E29" s="344"/>
      <c r="F29" s="345"/>
      <c r="G29" s="335"/>
      <c r="H29" s="162"/>
      <c r="I29" s="162"/>
      <c r="J29" s="162"/>
      <c r="K29" s="158"/>
      <c r="L29" s="330" t="s">
        <v>10</v>
      </c>
      <c r="M29" s="305">
        <v>2834</v>
      </c>
      <c r="N29" s="306"/>
      <c r="O29" s="309"/>
      <c r="P29" s="305">
        <v>2783</v>
      </c>
      <c r="Q29" s="306"/>
      <c r="R29" s="309"/>
      <c r="S29" s="305">
        <v>3888</v>
      </c>
      <c r="T29" s="306"/>
      <c r="U29" s="309"/>
      <c r="V29" s="305">
        <v>1561</v>
      </c>
      <c r="W29" s="306"/>
      <c r="X29" s="306"/>
      <c r="Y29" s="305">
        <v>2537</v>
      </c>
      <c r="Z29" s="306"/>
      <c r="AA29" s="306"/>
      <c r="AB29" s="242">
        <v>2115</v>
      </c>
      <c r="AC29" s="243"/>
      <c r="AD29" s="279"/>
      <c r="AE29" s="242">
        <v>3936</v>
      </c>
      <c r="AF29" s="243"/>
      <c r="AG29" s="244"/>
      <c r="AH29" s="165" t="s">
        <v>43</v>
      </c>
      <c r="AI29" s="158"/>
    </row>
    <row r="30" spans="2:35" ht="57" customHeight="1" thickBot="1">
      <c r="B30" s="336" t="s">
        <v>75</v>
      </c>
      <c r="C30" s="337"/>
      <c r="D30" s="337"/>
      <c r="E30" s="337"/>
      <c r="F30" s="338"/>
      <c r="G30" s="335"/>
      <c r="H30" s="162"/>
      <c r="I30" s="162"/>
      <c r="J30" s="162"/>
      <c r="K30" s="158"/>
      <c r="L30" s="342"/>
      <c r="M30" s="287">
        <v>0.027</v>
      </c>
      <c r="N30" s="288"/>
      <c r="O30" s="349"/>
      <c r="P30" s="287">
        <v>0.026</v>
      </c>
      <c r="Q30" s="288"/>
      <c r="R30" s="349"/>
      <c r="S30" s="287">
        <v>0.034</v>
      </c>
      <c r="T30" s="288"/>
      <c r="U30" s="349"/>
      <c r="V30" s="287">
        <f>1561/111432</f>
        <v>0.014008543326871993</v>
      </c>
      <c r="W30" s="288"/>
      <c r="X30" s="288"/>
      <c r="Y30" s="287">
        <f>2537/106449</f>
        <v>0.02383300923446909</v>
      </c>
      <c r="Z30" s="288"/>
      <c r="AA30" s="288"/>
      <c r="AB30" s="229">
        <f>2115/117919</f>
        <v>0.017936040841594655</v>
      </c>
      <c r="AC30" s="230"/>
      <c r="AD30" s="289"/>
      <c r="AE30" s="229">
        <f>3936/113728</f>
        <v>0.03460889138998312</v>
      </c>
      <c r="AF30" s="230"/>
      <c r="AG30" s="231"/>
      <c r="AH30" s="165" t="s">
        <v>44</v>
      </c>
      <c r="AI30" s="158"/>
    </row>
    <row r="31" spans="2:35" ht="57" customHeight="1">
      <c r="B31" s="336"/>
      <c r="C31" s="337"/>
      <c r="D31" s="337"/>
      <c r="E31" s="337"/>
      <c r="F31" s="338"/>
      <c r="G31" s="162"/>
      <c r="H31" s="162"/>
      <c r="I31" s="162"/>
      <c r="J31" s="162"/>
      <c r="K31" s="158"/>
      <c r="L31" s="330" t="s">
        <v>11</v>
      </c>
      <c r="M31" s="296">
        <v>15000</v>
      </c>
      <c r="N31" s="297"/>
      <c r="O31" s="350"/>
      <c r="P31" s="296">
        <v>17434</v>
      </c>
      <c r="Q31" s="297"/>
      <c r="R31" s="350"/>
      <c r="S31" s="296">
        <v>17630</v>
      </c>
      <c r="T31" s="297"/>
      <c r="U31" s="350"/>
      <c r="V31" s="296">
        <v>11882</v>
      </c>
      <c r="W31" s="297"/>
      <c r="X31" s="297"/>
      <c r="Y31" s="296">
        <v>13153</v>
      </c>
      <c r="Z31" s="297"/>
      <c r="AA31" s="297"/>
      <c r="AB31" s="239">
        <v>12332</v>
      </c>
      <c r="AC31" s="240"/>
      <c r="AD31" s="298"/>
      <c r="AE31" s="239">
        <v>11299</v>
      </c>
      <c r="AF31" s="240"/>
      <c r="AG31" s="241"/>
      <c r="AH31" s="313" t="s">
        <v>47</v>
      </c>
      <c r="AI31" s="314"/>
    </row>
    <row r="32" spans="2:35" ht="57" customHeight="1" thickBot="1">
      <c r="B32" s="332"/>
      <c r="C32" s="333"/>
      <c r="D32" s="333"/>
      <c r="E32" s="333"/>
      <c r="F32" s="334"/>
      <c r="G32" s="328"/>
      <c r="H32" s="328"/>
      <c r="I32" s="328"/>
      <c r="J32" s="328"/>
      <c r="K32" s="329"/>
      <c r="L32" s="331"/>
      <c r="M32" s="300">
        <v>0.145</v>
      </c>
      <c r="N32" s="301"/>
      <c r="O32" s="347"/>
      <c r="P32" s="300">
        <v>0.164</v>
      </c>
      <c r="Q32" s="301"/>
      <c r="R32" s="347"/>
      <c r="S32" s="300">
        <v>0.153</v>
      </c>
      <c r="T32" s="301"/>
      <c r="U32" s="347"/>
      <c r="V32" s="300">
        <f>11882/111432</f>
        <v>0.10663005240864383</v>
      </c>
      <c r="W32" s="301"/>
      <c r="X32" s="301"/>
      <c r="Y32" s="300">
        <f>13153/106449</f>
        <v>0.12356151772210167</v>
      </c>
      <c r="Z32" s="301"/>
      <c r="AA32" s="301"/>
      <c r="AB32" s="219">
        <f>12332/117919</f>
        <v>0.10458026272271644</v>
      </c>
      <c r="AC32" s="220"/>
      <c r="AD32" s="221"/>
      <c r="AE32" s="219">
        <f>11299/113728</f>
        <v>0.09935108328643781</v>
      </c>
      <c r="AF32" s="220"/>
      <c r="AG32" s="232"/>
      <c r="AH32" s="315" t="s">
        <v>46</v>
      </c>
      <c r="AI32" s="316"/>
    </row>
  </sheetData>
  <sheetProtection/>
  <mergeCells count="280">
    <mergeCell ref="O7:V7"/>
    <mergeCell ref="V29:X29"/>
    <mergeCell ref="S25:U25"/>
    <mergeCell ref="K7:L7"/>
    <mergeCell ref="AC2:AG3"/>
    <mergeCell ref="Z2:AB3"/>
    <mergeCell ref="Z4:AB4"/>
    <mergeCell ref="T2:U4"/>
    <mergeCell ref="W7:AB7"/>
    <mergeCell ref="AC7:AG7"/>
    <mergeCell ref="O5:V5"/>
    <mergeCell ref="B24:F24"/>
    <mergeCell ref="B25:F25"/>
    <mergeCell ref="B31:F31"/>
    <mergeCell ref="S30:U30"/>
    <mergeCell ref="V30:X30"/>
    <mergeCell ref="S27:U27"/>
    <mergeCell ref="V27:X27"/>
    <mergeCell ref="S28:U28"/>
    <mergeCell ref="V28:X28"/>
    <mergeCell ref="S29:U29"/>
    <mergeCell ref="S32:U32"/>
    <mergeCell ref="V32:X32"/>
    <mergeCell ref="S19:U19"/>
    <mergeCell ref="V19:X19"/>
    <mergeCell ref="S20:U20"/>
    <mergeCell ref="V20:X20"/>
    <mergeCell ref="S31:U31"/>
    <mergeCell ref="V31:X31"/>
    <mergeCell ref="V25:X25"/>
    <mergeCell ref="S26:U26"/>
    <mergeCell ref="V26:X26"/>
    <mergeCell ref="B13:F13"/>
    <mergeCell ref="AE13:AG13"/>
    <mergeCell ref="S15:U15"/>
    <mergeCell ref="V22:X22"/>
    <mergeCell ref="Y21:AA21"/>
    <mergeCell ref="AB21:AD21"/>
    <mergeCell ref="Y22:AA22"/>
    <mergeCell ref="AB14:AD14"/>
    <mergeCell ref="P13:R13"/>
    <mergeCell ref="Y15:AA15"/>
    <mergeCell ref="AB15:AD15"/>
    <mergeCell ref="AB16:AD16"/>
    <mergeCell ref="Y17:AA17"/>
    <mergeCell ref="AB17:AD17"/>
    <mergeCell ref="Y16:AA16"/>
    <mergeCell ref="AB13:AD13"/>
    <mergeCell ref="P11:R11"/>
    <mergeCell ref="W8:AB8"/>
    <mergeCell ref="AC8:AG8"/>
    <mergeCell ref="V17:X17"/>
    <mergeCell ref="AE14:AG14"/>
    <mergeCell ref="Y14:AA14"/>
    <mergeCell ref="V14:X14"/>
    <mergeCell ref="O8:V8"/>
    <mergeCell ref="V12:X12"/>
    <mergeCell ref="P14:R14"/>
    <mergeCell ref="AH13:AI13"/>
    <mergeCell ref="Y13:AA13"/>
    <mergeCell ref="V13:X13"/>
    <mergeCell ref="S11:U11"/>
    <mergeCell ref="V11:X11"/>
    <mergeCell ref="Y12:AA12"/>
    <mergeCell ref="Y11:AA11"/>
    <mergeCell ref="AH2:AH4"/>
    <mergeCell ref="W5:AB5"/>
    <mergeCell ref="W6:AB6"/>
    <mergeCell ref="AH6:AI6"/>
    <mergeCell ref="AH5:AI5"/>
    <mergeCell ref="AC5:AG5"/>
    <mergeCell ref="AC6:AG6"/>
    <mergeCell ref="AI2:AI3"/>
    <mergeCell ref="V2:Y4"/>
    <mergeCell ref="AC4:AG4"/>
    <mergeCell ref="S22:U22"/>
    <mergeCell ref="V15:X15"/>
    <mergeCell ref="S16:U16"/>
    <mergeCell ref="V16:X16"/>
    <mergeCell ref="S17:U17"/>
    <mergeCell ref="V18:X18"/>
    <mergeCell ref="S18:U18"/>
    <mergeCell ref="G19:K19"/>
    <mergeCell ref="P25:R25"/>
    <mergeCell ref="M19:O19"/>
    <mergeCell ref="P26:R26"/>
    <mergeCell ref="P27:R27"/>
    <mergeCell ref="L25:L26"/>
    <mergeCell ref="L21:L22"/>
    <mergeCell ref="M21:O21"/>
    <mergeCell ref="P23:R23"/>
    <mergeCell ref="M22:O22"/>
    <mergeCell ref="L17:L18"/>
    <mergeCell ref="M16:O16"/>
    <mergeCell ref="M17:O17"/>
    <mergeCell ref="P29:R29"/>
    <mergeCell ref="G12:K12"/>
    <mergeCell ref="G21:K21"/>
    <mergeCell ref="L15:L16"/>
    <mergeCell ref="P28:R28"/>
    <mergeCell ref="M27:O27"/>
    <mergeCell ref="G29:K29"/>
    <mergeCell ref="B2:C2"/>
    <mergeCell ref="H2:S2"/>
    <mergeCell ref="C5:G5"/>
    <mergeCell ref="C6:G6"/>
    <mergeCell ref="B3:G4"/>
    <mergeCell ref="H3:S3"/>
    <mergeCell ref="H4:S4"/>
    <mergeCell ref="K5:L5"/>
    <mergeCell ref="K6:L6"/>
    <mergeCell ref="O6:V6"/>
    <mergeCell ref="C7:G7"/>
    <mergeCell ref="B12:F12"/>
    <mergeCell ref="B18:F18"/>
    <mergeCell ref="B19:F19"/>
    <mergeCell ref="L11:L12"/>
    <mergeCell ref="B11:F11"/>
    <mergeCell ref="G17:K17"/>
    <mergeCell ref="B16:F16"/>
    <mergeCell ref="B14:F14"/>
    <mergeCell ref="B15:F15"/>
    <mergeCell ref="M32:O32"/>
    <mergeCell ref="P15:R15"/>
    <mergeCell ref="P16:R16"/>
    <mergeCell ref="P17:R17"/>
    <mergeCell ref="P30:R30"/>
    <mergeCell ref="P32:R32"/>
    <mergeCell ref="M31:O31"/>
    <mergeCell ref="P31:R31"/>
    <mergeCell ref="M30:O30"/>
    <mergeCell ref="B30:F30"/>
    <mergeCell ref="G26:K26"/>
    <mergeCell ref="G27:K27"/>
    <mergeCell ref="B26:F26"/>
    <mergeCell ref="B27:F27"/>
    <mergeCell ref="L29:L30"/>
    <mergeCell ref="B28:F28"/>
    <mergeCell ref="B29:F29"/>
    <mergeCell ref="L27:L28"/>
    <mergeCell ref="G32:K32"/>
    <mergeCell ref="G23:K23"/>
    <mergeCell ref="G24:K24"/>
    <mergeCell ref="G25:K25"/>
    <mergeCell ref="L31:L32"/>
    <mergeCell ref="B23:F23"/>
    <mergeCell ref="G28:K28"/>
    <mergeCell ref="B32:F32"/>
    <mergeCell ref="G31:K31"/>
    <mergeCell ref="G30:K30"/>
    <mergeCell ref="AH18:AI18"/>
    <mergeCell ref="AH19:AI19"/>
    <mergeCell ref="AE28:AG28"/>
    <mergeCell ref="AE21:AG21"/>
    <mergeCell ref="AE17:AG17"/>
    <mergeCell ref="AE26:AG26"/>
    <mergeCell ref="AE27:AG27"/>
    <mergeCell ref="AH31:AI31"/>
    <mergeCell ref="AH32:AI32"/>
    <mergeCell ref="AH25:AI25"/>
    <mergeCell ref="AH26:AI26"/>
    <mergeCell ref="AH27:AI27"/>
    <mergeCell ref="AH28:AI28"/>
    <mergeCell ref="AH29:AI29"/>
    <mergeCell ref="G16:K16"/>
    <mergeCell ref="Y26:AA26"/>
    <mergeCell ref="S14:U14"/>
    <mergeCell ref="S21:U21"/>
    <mergeCell ref="S24:U24"/>
    <mergeCell ref="S23:U23"/>
    <mergeCell ref="G18:K18"/>
    <mergeCell ref="P19:R19"/>
    <mergeCell ref="L19:L20"/>
    <mergeCell ref="P24:R24"/>
    <mergeCell ref="Y32:AA32"/>
    <mergeCell ref="Y20:AA20"/>
    <mergeCell ref="AB26:AD26"/>
    <mergeCell ref="Y29:AA29"/>
    <mergeCell ref="L23:L24"/>
    <mergeCell ref="Y24:AA24"/>
    <mergeCell ref="M28:O28"/>
    <mergeCell ref="M29:O29"/>
    <mergeCell ref="M26:O26"/>
    <mergeCell ref="M20:O20"/>
    <mergeCell ref="AB32:AD32"/>
    <mergeCell ref="Y30:AA30"/>
    <mergeCell ref="AB30:AD30"/>
    <mergeCell ref="Y19:AA19"/>
    <mergeCell ref="M18:O18"/>
    <mergeCell ref="V24:X24"/>
    <mergeCell ref="AB20:AD20"/>
    <mergeCell ref="Y31:AA31"/>
    <mergeCell ref="AB31:AD31"/>
    <mergeCell ref="AB19:AD19"/>
    <mergeCell ref="AB29:AD29"/>
    <mergeCell ref="AE15:AG15"/>
    <mergeCell ref="AE16:AG16"/>
    <mergeCell ref="Y23:AA23"/>
    <mergeCell ref="Y27:AA27"/>
    <mergeCell ref="AB18:AD18"/>
    <mergeCell ref="Y18:AA18"/>
    <mergeCell ref="AB27:AD27"/>
    <mergeCell ref="AB22:AD22"/>
    <mergeCell ref="K8:L8"/>
    <mergeCell ref="G20:K20"/>
    <mergeCell ref="G22:K22"/>
    <mergeCell ref="M24:O24"/>
    <mergeCell ref="P18:R18"/>
    <mergeCell ref="C8:G8"/>
    <mergeCell ref="B21:F21"/>
    <mergeCell ref="L13:L14"/>
    <mergeCell ref="M13:O13"/>
    <mergeCell ref="G14:K14"/>
    <mergeCell ref="AH16:AI16"/>
    <mergeCell ref="Y28:AA28"/>
    <mergeCell ref="AB28:AD28"/>
    <mergeCell ref="AE22:AG22"/>
    <mergeCell ref="AH24:AI24"/>
    <mergeCell ref="AB24:AD24"/>
    <mergeCell ref="AE25:AG25"/>
    <mergeCell ref="AB25:AD25"/>
    <mergeCell ref="Y25:AA25"/>
    <mergeCell ref="AH17:AI17"/>
    <mergeCell ref="AH7:AI7"/>
    <mergeCell ref="AH8:AI8"/>
    <mergeCell ref="AH9:AI9"/>
    <mergeCell ref="AH10:AI10"/>
    <mergeCell ref="AE11:AG11"/>
    <mergeCell ref="AH12:AI12"/>
    <mergeCell ref="AH11:AI11"/>
    <mergeCell ref="AE30:AG30"/>
    <mergeCell ref="AE32:AG32"/>
    <mergeCell ref="AH20:AI20"/>
    <mergeCell ref="AH22:AI22"/>
    <mergeCell ref="AE19:AG19"/>
    <mergeCell ref="AE20:AG20"/>
    <mergeCell ref="AE31:AG31"/>
    <mergeCell ref="AH30:AI30"/>
    <mergeCell ref="AH21:AI21"/>
    <mergeCell ref="AE29:AG29"/>
    <mergeCell ref="B20:F20"/>
    <mergeCell ref="M23:O23"/>
    <mergeCell ref="M25:O25"/>
    <mergeCell ref="G13:K13"/>
    <mergeCell ref="M14:O14"/>
    <mergeCell ref="S13:U13"/>
    <mergeCell ref="P22:R22"/>
    <mergeCell ref="B22:F22"/>
    <mergeCell ref="P21:R21"/>
    <mergeCell ref="B17:F17"/>
    <mergeCell ref="M12:O12"/>
    <mergeCell ref="AB23:AD23"/>
    <mergeCell ref="AE23:AG23"/>
    <mergeCell ref="AE24:AG24"/>
    <mergeCell ref="AE12:AG12"/>
    <mergeCell ref="AE18:AG18"/>
    <mergeCell ref="AB12:AD12"/>
    <mergeCell ref="P20:R20"/>
    <mergeCell ref="V23:X23"/>
    <mergeCell ref="V21:X21"/>
    <mergeCell ref="C9:G9"/>
    <mergeCell ref="K9:L9"/>
    <mergeCell ref="O9:V9"/>
    <mergeCell ref="W9:AB9"/>
    <mergeCell ref="AC9:AG9"/>
    <mergeCell ref="P12:R12"/>
    <mergeCell ref="K10:L10"/>
    <mergeCell ref="O10:V10"/>
    <mergeCell ref="G11:K11"/>
    <mergeCell ref="M11:O11"/>
    <mergeCell ref="C10:G10"/>
    <mergeCell ref="S12:U12"/>
    <mergeCell ref="W10:AB10"/>
    <mergeCell ref="AC10:AG10"/>
    <mergeCell ref="AH23:AI23"/>
    <mergeCell ref="AB11:AD11"/>
    <mergeCell ref="G15:K15"/>
    <mergeCell ref="M15:O15"/>
    <mergeCell ref="AH14:AI14"/>
    <mergeCell ref="AH15:AI15"/>
  </mergeCells>
  <printOptions/>
  <pageMargins left="0.5118110236220472" right="0.1968503937007874" top="0.5118110236220472" bottom="0.1968503937007874" header="0.1968503937007874" footer="0"/>
  <pageSetup fitToHeight="1" fitToWidth="1" horizontalDpi="600" verticalDpi="600" orientation="landscape" paperSize="9" scale="28" r:id="rId1"/>
  <headerFooter scaleWithDoc="0" alignWithMargins="0">
    <oddFooter>&amp;R&amp;"BIZ UDPゴシック,太字"&amp;12作成者：平木雅己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3" width="13.7109375" style="0" customWidth="1"/>
    <col min="14" max="14" width="15.8515625" style="0" customWidth="1"/>
    <col min="15" max="18" width="10.28125" style="0" customWidth="1"/>
  </cols>
  <sheetData>
    <row r="1" spans="1:19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1.75" customHeight="1">
      <c r="A2" s="28" t="s">
        <v>134</v>
      </c>
      <c r="B2" s="29" t="s">
        <v>124</v>
      </c>
      <c r="C2" s="30" t="s">
        <v>125</v>
      </c>
      <c r="D2" s="31" t="s">
        <v>126</v>
      </c>
      <c r="E2" s="109" t="s">
        <v>127</v>
      </c>
      <c r="F2" s="32" t="s">
        <v>182</v>
      </c>
      <c r="G2" s="33" t="s">
        <v>128</v>
      </c>
      <c r="H2" s="34" t="s">
        <v>129</v>
      </c>
      <c r="I2" s="35" t="s">
        <v>196</v>
      </c>
      <c r="J2" s="36" t="s">
        <v>130</v>
      </c>
      <c r="K2" s="37" t="s">
        <v>131</v>
      </c>
      <c r="L2" s="21"/>
      <c r="M2" s="21"/>
      <c r="N2" s="19"/>
      <c r="O2" s="19"/>
      <c r="P2" s="19"/>
      <c r="Q2" s="19"/>
      <c r="R2" s="19"/>
      <c r="S2" s="19"/>
    </row>
    <row r="3" spans="1:19" ht="21.75" customHeight="1">
      <c r="A3" s="23" t="s">
        <v>132</v>
      </c>
      <c r="B3" s="24">
        <v>21737</v>
      </c>
      <c r="C3" s="25">
        <v>6722</v>
      </c>
      <c r="D3" s="25">
        <v>3107.227</v>
      </c>
      <c r="E3" s="25">
        <v>8611</v>
      </c>
      <c r="F3" s="25">
        <v>18053.771</v>
      </c>
      <c r="G3" s="25">
        <v>1487</v>
      </c>
      <c r="H3" s="25">
        <v>8423</v>
      </c>
      <c r="I3" s="25">
        <v>4082</v>
      </c>
      <c r="J3" s="26" t="s">
        <v>179</v>
      </c>
      <c r="K3" s="27">
        <v>928</v>
      </c>
      <c r="L3" s="21"/>
      <c r="M3" s="21"/>
      <c r="N3" s="19"/>
      <c r="O3" s="19"/>
      <c r="P3" s="19"/>
      <c r="Q3" s="19"/>
      <c r="R3" s="19"/>
      <c r="S3" s="19"/>
    </row>
    <row r="4" spans="1:19" ht="21.75" customHeight="1">
      <c r="A4" s="39" t="s">
        <v>99</v>
      </c>
      <c r="B4" s="40">
        <v>13989</v>
      </c>
      <c r="C4" s="41">
        <v>4217</v>
      </c>
      <c r="D4" s="41">
        <v>2072.939</v>
      </c>
      <c r="E4" s="41">
        <v>5684</v>
      </c>
      <c r="F4" s="41">
        <v>10012.059</v>
      </c>
      <c r="G4" s="41">
        <v>628</v>
      </c>
      <c r="H4" s="41">
        <v>3909</v>
      </c>
      <c r="I4" s="41">
        <v>2704</v>
      </c>
      <c r="J4" s="42" t="s">
        <v>179</v>
      </c>
      <c r="K4" s="43">
        <v>659</v>
      </c>
      <c r="L4" s="21"/>
      <c r="M4" s="21"/>
      <c r="N4" s="19"/>
      <c r="O4" s="19"/>
      <c r="P4" s="19"/>
      <c r="Q4" s="19"/>
      <c r="R4" s="19"/>
      <c r="S4" s="19"/>
    </row>
    <row r="5" spans="1:19" ht="21.75" customHeight="1">
      <c r="A5" s="44" t="s">
        <v>154</v>
      </c>
      <c r="B5" s="45">
        <f aca="true" t="shared" si="0" ref="B5:I5">SUM(B3:B4)</f>
        <v>35726</v>
      </c>
      <c r="C5" s="46">
        <f t="shared" si="0"/>
        <v>10939</v>
      </c>
      <c r="D5" s="46">
        <f t="shared" si="0"/>
        <v>5180.165999999999</v>
      </c>
      <c r="E5" s="46">
        <f t="shared" si="0"/>
        <v>14295</v>
      </c>
      <c r="F5" s="46">
        <f t="shared" si="0"/>
        <v>28065.83</v>
      </c>
      <c r="G5" s="46">
        <f t="shared" si="0"/>
        <v>2115</v>
      </c>
      <c r="H5" s="46">
        <f t="shared" si="0"/>
        <v>12332</v>
      </c>
      <c r="I5" s="46">
        <f t="shared" si="0"/>
        <v>6786</v>
      </c>
      <c r="J5" s="47" t="s">
        <v>179</v>
      </c>
      <c r="K5" s="48">
        <f>SUM(K3:K4)</f>
        <v>1587</v>
      </c>
      <c r="L5" s="21"/>
      <c r="M5" s="21"/>
      <c r="N5" s="19"/>
      <c r="O5" s="19"/>
      <c r="P5" s="19"/>
      <c r="Q5" s="19"/>
      <c r="R5" s="19"/>
      <c r="S5" s="19"/>
    </row>
    <row r="6" spans="1:19" ht="21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9"/>
      <c r="O6" s="19"/>
      <c r="P6" s="19"/>
      <c r="Q6" s="19"/>
      <c r="R6" s="19"/>
      <c r="S6" s="19"/>
    </row>
    <row r="7" spans="1:19" s="18" customFormat="1" ht="21.75" customHeight="1">
      <c r="A7" s="28" t="s">
        <v>133</v>
      </c>
      <c r="B7" s="29" t="s">
        <v>124</v>
      </c>
      <c r="C7" s="30" t="s">
        <v>125</v>
      </c>
      <c r="D7" s="31" t="s">
        <v>126</v>
      </c>
      <c r="E7" s="109" t="s">
        <v>127</v>
      </c>
      <c r="F7" s="32" t="s">
        <v>182</v>
      </c>
      <c r="G7" s="33" t="s">
        <v>128</v>
      </c>
      <c r="H7" s="34" t="s">
        <v>129</v>
      </c>
      <c r="I7" s="35" t="s">
        <v>196</v>
      </c>
      <c r="J7" s="36" t="s">
        <v>130</v>
      </c>
      <c r="K7" s="57" t="s">
        <v>131</v>
      </c>
      <c r="L7" s="22"/>
      <c r="M7" s="22"/>
      <c r="N7" s="20"/>
      <c r="O7" s="20"/>
      <c r="P7" s="20"/>
      <c r="Q7" s="20"/>
      <c r="R7" s="20"/>
      <c r="S7" s="20"/>
    </row>
    <row r="8" spans="1:19" s="18" customFormat="1" ht="21.75" customHeight="1">
      <c r="A8" s="23" t="s">
        <v>132</v>
      </c>
      <c r="B8" s="55">
        <v>19915.526</v>
      </c>
      <c r="C8" s="56">
        <v>6096</v>
      </c>
      <c r="D8" s="56">
        <v>4125.12</v>
      </c>
      <c r="E8" s="56">
        <v>9850.505</v>
      </c>
      <c r="F8" s="56">
        <v>10437.879</v>
      </c>
      <c r="G8" s="56">
        <v>2707.346</v>
      </c>
      <c r="H8" s="56">
        <v>7683.143</v>
      </c>
      <c r="I8" s="56">
        <v>4645</v>
      </c>
      <c r="J8" s="56">
        <v>2272.558</v>
      </c>
      <c r="K8" s="38">
        <v>1751.915</v>
      </c>
      <c r="L8" s="22"/>
      <c r="M8" s="22"/>
      <c r="N8" s="20"/>
      <c r="O8" s="20"/>
      <c r="P8" s="20"/>
      <c r="Q8" s="20"/>
      <c r="R8" s="20"/>
      <c r="S8" s="20"/>
    </row>
    <row r="9" spans="1:19" s="18" customFormat="1" ht="21.75" customHeight="1">
      <c r="A9" s="39" t="s">
        <v>99</v>
      </c>
      <c r="B9" s="49">
        <v>13566.574</v>
      </c>
      <c r="C9" s="50">
        <v>3831</v>
      </c>
      <c r="D9" s="50">
        <v>2988.684</v>
      </c>
      <c r="E9" s="50">
        <v>6365.428</v>
      </c>
      <c r="F9" s="50">
        <v>6124.231</v>
      </c>
      <c r="G9" s="50">
        <v>1228.571</v>
      </c>
      <c r="H9" s="50">
        <v>3616.092</v>
      </c>
      <c r="I9" s="50">
        <v>2792.414</v>
      </c>
      <c r="J9" s="50">
        <v>1433</v>
      </c>
      <c r="K9" s="38">
        <v>1190</v>
      </c>
      <c r="L9" s="22"/>
      <c r="M9" s="22"/>
      <c r="N9" s="20"/>
      <c r="O9" s="20"/>
      <c r="P9" s="20"/>
      <c r="Q9" s="20"/>
      <c r="R9" s="20"/>
      <c r="S9" s="20"/>
    </row>
    <row r="10" spans="1:19" s="18" customFormat="1" ht="21.75" customHeight="1">
      <c r="A10" s="44" t="s">
        <v>154</v>
      </c>
      <c r="B10" s="51">
        <f aca="true" t="shared" si="1" ref="B10:K10">SUM(B8:B9)</f>
        <v>33482.100000000006</v>
      </c>
      <c r="C10" s="52">
        <f t="shared" si="1"/>
        <v>9927</v>
      </c>
      <c r="D10" s="52">
        <f t="shared" si="1"/>
        <v>7113.804</v>
      </c>
      <c r="E10" s="52">
        <f t="shared" si="1"/>
        <v>16215.932999999999</v>
      </c>
      <c r="F10" s="52">
        <f t="shared" si="1"/>
        <v>16562.11</v>
      </c>
      <c r="G10" s="52">
        <f t="shared" si="1"/>
        <v>3935.917</v>
      </c>
      <c r="H10" s="52">
        <f t="shared" si="1"/>
        <v>11299.235</v>
      </c>
      <c r="I10" s="52">
        <f t="shared" si="1"/>
        <v>7437.414000000001</v>
      </c>
      <c r="J10" s="53">
        <f t="shared" si="1"/>
        <v>3705.558</v>
      </c>
      <c r="K10" s="54">
        <f t="shared" si="1"/>
        <v>2941.915</v>
      </c>
      <c r="L10" s="21"/>
      <c r="M10" s="22"/>
      <c r="N10" s="20"/>
      <c r="O10" s="20"/>
      <c r="P10" s="20"/>
      <c r="Q10" s="20"/>
      <c r="R10" s="20"/>
      <c r="S10" s="20"/>
    </row>
    <row r="11" spans="1:19" s="18" customFormat="1" ht="21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0"/>
      <c r="O11" s="20"/>
      <c r="P11" s="20"/>
      <c r="Q11" s="20"/>
      <c r="R11" s="20"/>
      <c r="S11" s="20"/>
    </row>
    <row r="12" spans="1:19" s="18" customFormat="1" ht="21.75" customHeight="1">
      <c r="A12" s="61" t="s">
        <v>102</v>
      </c>
      <c r="B12" s="60" t="s">
        <v>135</v>
      </c>
      <c r="C12" s="58" t="s">
        <v>136</v>
      </c>
      <c r="D12" s="58" t="s">
        <v>137</v>
      </c>
      <c r="E12" s="58" t="s">
        <v>138</v>
      </c>
      <c r="F12" s="58" t="s">
        <v>139</v>
      </c>
      <c r="G12" s="58" t="s">
        <v>140</v>
      </c>
      <c r="H12" s="58" t="s">
        <v>141</v>
      </c>
      <c r="I12" s="58" t="s">
        <v>142</v>
      </c>
      <c r="J12" s="58" t="s">
        <v>143</v>
      </c>
      <c r="K12" s="58" t="s">
        <v>144</v>
      </c>
      <c r="L12" s="58" t="s">
        <v>145</v>
      </c>
      <c r="M12" s="59" t="s">
        <v>146</v>
      </c>
      <c r="N12" s="20"/>
      <c r="O12" s="20"/>
      <c r="P12" s="20"/>
      <c r="Q12" s="20"/>
      <c r="R12" s="20"/>
      <c r="S12" s="20"/>
    </row>
    <row r="13" spans="1:19" s="18" customFormat="1" ht="21.75" customHeight="1">
      <c r="A13" s="64" t="s">
        <v>104</v>
      </c>
      <c r="B13" s="65" t="s">
        <v>105</v>
      </c>
      <c r="C13" s="66" t="s">
        <v>106</v>
      </c>
      <c r="D13" s="66" t="s">
        <v>107</v>
      </c>
      <c r="E13" s="66" t="s">
        <v>108</v>
      </c>
      <c r="F13" s="66" t="s">
        <v>109</v>
      </c>
      <c r="G13" s="66" t="s">
        <v>110</v>
      </c>
      <c r="H13" s="66" t="s">
        <v>111</v>
      </c>
      <c r="I13" s="66" t="s">
        <v>112</v>
      </c>
      <c r="J13" s="66" t="s">
        <v>113</v>
      </c>
      <c r="K13" s="66" t="s">
        <v>114</v>
      </c>
      <c r="L13" s="66" t="s">
        <v>115</v>
      </c>
      <c r="M13" s="67" t="s">
        <v>116</v>
      </c>
      <c r="N13" s="20"/>
      <c r="O13" s="20"/>
      <c r="P13" s="20"/>
      <c r="Q13" s="20"/>
      <c r="R13" s="20"/>
      <c r="S13" s="20"/>
    </row>
    <row r="14" spans="1:19" s="18" customFormat="1" ht="21.75" customHeight="1">
      <c r="A14" s="62" t="s">
        <v>100</v>
      </c>
      <c r="B14" s="55">
        <v>96</v>
      </c>
      <c r="C14" s="56">
        <v>90.978</v>
      </c>
      <c r="D14" s="56">
        <v>33</v>
      </c>
      <c r="E14" s="56">
        <v>26</v>
      </c>
      <c r="F14" s="56">
        <v>192</v>
      </c>
      <c r="G14" s="56">
        <v>168</v>
      </c>
      <c r="H14" s="56">
        <v>94.309</v>
      </c>
      <c r="I14" s="56">
        <v>16</v>
      </c>
      <c r="J14" s="56">
        <v>32</v>
      </c>
      <c r="K14" s="56">
        <v>15</v>
      </c>
      <c r="L14" s="56">
        <v>51</v>
      </c>
      <c r="M14" s="63">
        <v>21.218</v>
      </c>
      <c r="N14" s="20"/>
      <c r="O14" s="20"/>
      <c r="P14" s="20"/>
      <c r="Q14" s="20"/>
      <c r="R14" s="20"/>
      <c r="S14" s="20"/>
    </row>
    <row r="15" spans="1:19" s="18" customFormat="1" ht="21.75" customHeight="1">
      <c r="A15" s="68" t="s">
        <v>101</v>
      </c>
      <c r="B15" s="49">
        <v>41.585</v>
      </c>
      <c r="C15" s="50">
        <v>103.497</v>
      </c>
      <c r="D15" s="50">
        <v>32</v>
      </c>
      <c r="E15" s="50">
        <v>16</v>
      </c>
      <c r="F15" s="50">
        <v>87</v>
      </c>
      <c r="G15" s="50">
        <v>127</v>
      </c>
      <c r="H15" s="50">
        <v>67</v>
      </c>
      <c r="I15" s="50">
        <v>9</v>
      </c>
      <c r="J15" s="50">
        <v>25</v>
      </c>
      <c r="K15" s="50">
        <v>12</v>
      </c>
      <c r="L15" s="50">
        <v>73</v>
      </c>
      <c r="M15" s="69">
        <v>91</v>
      </c>
      <c r="N15" s="20"/>
      <c r="O15" s="20"/>
      <c r="P15" s="20"/>
      <c r="Q15" s="20"/>
      <c r="R15" s="20"/>
      <c r="S15" s="20"/>
    </row>
    <row r="16" spans="1:19" s="18" customFormat="1" ht="21.75" customHeight="1">
      <c r="A16" s="44" t="s">
        <v>154</v>
      </c>
      <c r="B16" s="70">
        <f aca="true" t="shared" si="2" ref="B16:M16">SUM(B14:B15)</f>
        <v>137.585</v>
      </c>
      <c r="C16" s="71">
        <f t="shared" si="2"/>
        <v>194.475</v>
      </c>
      <c r="D16" s="71">
        <f t="shared" si="2"/>
        <v>65</v>
      </c>
      <c r="E16" s="71">
        <f t="shared" si="2"/>
        <v>42</v>
      </c>
      <c r="F16" s="71">
        <f t="shared" si="2"/>
        <v>279</v>
      </c>
      <c r="G16" s="71">
        <f t="shared" si="2"/>
        <v>295</v>
      </c>
      <c r="H16" s="71">
        <f t="shared" si="2"/>
        <v>161.309</v>
      </c>
      <c r="I16" s="71">
        <f t="shared" si="2"/>
        <v>25</v>
      </c>
      <c r="J16" s="71">
        <f t="shared" si="2"/>
        <v>57</v>
      </c>
      <c r="K16" s="71">
        <f t="shared" si="2"/>
        <v>27</v>
      </c>
      <c r="L16" s="71">
        <f t="shared" si="2"/>
        <v>124</v>
      </c>
      <c r="M16" s="72">
        <f t="shared" si="2"/>
        <v>112.218</v>
      </c>
      <c r="N16" s="20"/>
      <c r="O16" s="20"/>
      <c r="P16" s="20"/>
      <c r="Q16" s="20"/>
      <c r="R16" s="20"/>
      <c r="S16" s="20"/>
    </row>
    <row r="17" spans="1:19" s="18" customFormat="1" ht="21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0"/>
      <c r="O17" s="20"/>
      <c r="P17" s="20"/>
      <c r="Q17" s="20"/>
      <c r="R17" s="20"/>
      <c r="S17" s="20"/>
    </row>
    <row r="18" spans="1:19" s="18" customFormat="1" ht="21.75" customHeight="1">
      <c r="A18" s="61" t="s">
        <v>102</v>
      </c>
      <c r="B18" s="60" t="s">
        <v>147</v>
      </c>
      <c r="C18" s="58" t="s">
        <v>148</v>
      </c>
      <c r="D18" s="58" t="s">
        <v>149</v>
      </c>
      <c r="E18" s="58" t="s">
        <v>150</v>
      </c>
      <c r="F18" s="58" t="s">
        <v>151</v>
      </c>
      <c r="G18" s="58" t="s">
        <v>152</v>
      </c>
      <c r="H18" s="73" t="s">
        <v>153</v>
      </c>
      <c r="I18" s="445" t="s">
        <v>103</v>
      </c>
      <c r="J18" s="22"/>
      <c r="K18" s="22"/>
      <c r="L18" s="22"/>
      <c r="M18" s="22"/>
      <c r="N18" s="20"/>
      <c r="O18" s="20"/>
      <c r="P18" s="20"/>
      <c r="Q18" s="20"/>
      <c r="R18" s="20"/>
      <c r="S18" s="20"/>
    </row>
    <row r="19" spans="1:19" s="18" customFormat="1" ht="21.75" customHeight="1">
      <c r="A19" s="64" t="s">
        <v>104</v>
      </c>
      <c r="B19" s="65" t="s">
        <v>117</v>
      </c>
      <c r="C19" s="66" t="s">
        <v>118</v>
      </c>
      <c r="D19" s="66" t="s">
        <v>119</v>
      </c>
      <c r="E19" s="105" t="s">
        <v>120</v>
      </c>
      <c r="F19" s="66" t="s">
        <v>121</v>
      </c>
      <c r="G19" s="105" t="s">
        <v>122</v>
      </c>
      <c r="H19" s="106" t="s">
        <v>123</v>
      </c>
      <c r="I19" s="446"/>
      <c r="J19" s="22"/>
      <c r="K19" s="22"/>
      <c r="L19" s="22"/>
      <c r="M19" s="22"/>
      <c r="N19" s="20"/>
      <c r="O19" s="20"/>
      <c r="P19" s="20"/>
      <c r="Q19" s="20"/>
      <c r="R19" s="20"/>
      <c r="S19" s="20"/>
    </row>
    <row r="20" spans="1:19" s="18" customFormat="1" ht="21.75" customHeight="1">
      <c r="A20" s="62" t="s">
        <v>100</v>
      </c>
      <c r="B20" s="55">
        <v>9</v>
      </c>
      <c r="C20" s="56">
        <v>51</v>
      </c>
      <c r="D20" s="56">
        <v>143</v>
      </c>
      <c r="E20" s="56">
        <v>69</v>
      </c>
      <c r="F20" s="56">
        <v>19</v>
      </c>
      <c r="G20" s="56">
        <v>13</v>
      </c>
      <c r="H20" s="89">
        <v>77</v>
      </c>
      <c r="I20" s="90">
        <f>SUM(B14:T14)</f>
        <v>835.505</v>
      </c>
      <c r="J20" s="22"/>
      <c r="K20" s="22"/>
      <c r="L20" s="22"/>
      <c r="M20" s="22"/>
      <c r="N20" s="20"/>
      <c r="O20" s="20"/>
      <c r="P20" s="20"/>
      <c r="Q20" s="20"/>
      <c r="R20" s="20"/>
      <c r="S20" s="20"/>
    </row>
    <row r="21" spans="1:19" s="18" customFormat="1" ht="21.75" customHeight="1">
      <c r="A21" s="68" t="s">
        <v>101</v>
      </c>
      <c r="B21" s="49">
        <v>10</v>
      </c>
      <c r="C21" s="50">
        <v>28</v>
      </c>
      <c r="D21" s="50">
        <v>124</v>
      </c>
      <c r="E21" s="50">
        <v>50</v>
      </c>
      <c r="F21" s="50">
        <v>16</v>
      </c>
      <c r="G21" s="50">
        <v>25</v>
      </c>
      <c r="H21" s="74">
        <v>46</v>
      </c>
      <c r="I21" s="76">
        <f>SUM(B15:T15)</f>
        <v>684.082</v>
      </c>
      <c r="J21" s="22"/>
      <c r="K21" s="22"/>
      <c r="L21" s="22"/>
      <c r="M21" s="22"/>
      <c r="N21" s="20"/>
      <c r="O21" s="20"/>
      <c r="P21" s="20"/>
      <c r="Q21" s="20"/>
      <c r="R21" s="20"/>
      <c r="S21" s="20"/>
    </row>
    <row r="22" spans="1:19" s="18" customFormat="1" ht="21.75" customHeight="1">
      <c r="A22" s="44" t="s">
        <v>154</v>
      </c>
      <c r="B22" s="70">
        <f aca="true" t="shared" si="3" ref="B22:I22">SUM(B20:B21)</f>
        <v>19</v>
      </c>
      <c r="C22" s="71">
        <f t="shared" si="3"/>
        <v>79</v>
      </c>
      <c r="D22" s="71">
        <f t="shared" si="3"/>
        <v>267</v>
      </c>
      <c r="E22" s="71">
        <f t="shared" si="3"/>
        <v>119</v>
      </c>
      <c r="F22" s="71">
        <f t="shared" si="3"/>
        <v>35</v>
      </c>
      <c r="G22" s="71">
        <f t="shared" si="3"/>
        <v>38</v>
      </c>
      <c r="H22" s="75">
        <f t="shared" si="3"/>
        <v>123</v>
      </c>
      <c r="I22" s="77">
        <f t="shared" si="3"/>
        <v>1519.587</v>
      </c>
      <c r="J22" s="22"/>
      <c r="K22" s="22"/>
      <c r="L22" s="22"/>
      <c r="M22" s="22"/>
      <c r="N22" s="20"/>
      <c r="O22" s="20"/>
      <c r="P22" s="20"/>
      <c r="Q22" s="20"/>
      <c r="R22" s="20"/>
      <c r="S22" s="20"/>
    </row>
    <row r="23" spans="1:19" s="18" customFormat="1" ht="21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0"/>
      <c r="O23" s="20"/>
      <c r="P23" s="20"/>
      <c r="Q23" s="20"/>
      <c r="R23" s="20"/>
      <c r="S23" s="20"/>
    </row>
    <row r="24" spans="1:19" s="18" customFormat="1" ht="21.75" customHeight="1">
      <c r="A24" s="80" t="s">
        <v>102</v>
      </c>
      <c r="B24" s="79" t="s">
        <v>164</v>
      </c>
      <c r="C24" s="78" t="s">
        <v>175</v>
      </c>
      <c r="D24" s="78" t="s">
        <v>176</v>
      </c>
      <c r="E24" s="95" t="s">
        <v>165</v>
      </c>
      <c r="F24" s="447" t="s">
        <v>180</v>
      </c>
      <c r="G24" s="22"/>
      <c r="H24" s="22"/>
      <c r="I24" s="22"/>
      <c r="J24" s="22"/>
      <c r="K24" s="22"/>
      <c r="L24" s="22"/>
      <c r="M24" s="22"/>
      <c r="N24" s="20"/>
      <c r="O24" s="20"/>
      <c r="P24" s="20"/>
      <c r="Q24" s="20"/>
      <c r="R24" s="20"/>
      <c r="S24" s="20"/>
    </row>
    <row r="25" spans="1:19" s="18" customFormat="1" ht="21.75" customHeight="1">
      <c r="A25" s="82" t="s">
        <v>104</v>
      </c>
      <c r="B25" s="83" t="s">
        <v>155</v>
      </c>
      <c r="C25" s="84" t="s">
        <v>156</v>
      </c>
      <c r="D25" s="84" t="s">
        <v>157</v>
      </c>
      <c r="E25" s="96" t="s">
        <v>158</v>
      </c>
      <c r="F25" s="448"/>
      <c r="G25" s="22"/>
      <c r="H25" s="91" t="s">
        <v>178</v>
      </c>
      <c r="I25" s="92" t="s">
        <v>172</v>
      </c>
      <c r="J25" s="93" t="s">
        <v>173</v>
      </c>
      <c r="K25" s="94" t="s">
        <v>177</v>
      </c>
      <c r="L25" s="22"/>
      <c r="M25" s="22"/>
      <c r="N25" s="20"/>
      <c r="O25" s="20"/>
      <c r="P25" s="20"/>
      <c r="Q25" s="20"/>
      <c r="R25" s="20"/>
      <c r="S25" s="20"/>
    </row>
    <row r="26" spans="1:19" s="18" customFormat="1" ht="21.75" customHeight="1">
      <c r="A26" s="81" t="s">
        <v>100</v>
      </c>
      <c r="B26" s="55">
        <v>127</v>
      </c>
      <c r="C26" s="56">
        <v>139</v>
      </c>
      <c r="D26" s="56">
        <v>62</v>
      </c>
      <c r="E26" s="89">
        <v>149</v>
      </c>
      <c r="F26" s="90">
        <f>SUM(B26:E26)</f>
        <v>477</v>
      </c>
      <c r="G26" s="22"/>
      <c r="H26" s="81" t="s">
        <v>100</v>
      </c>
      <c r="I26" s="55">
        <v>153</v>
      </c>
      <c r="J26" s="89">
        <v>95</v>
      </c>
      <c r="K26" s="90">
        <f>SUM(I26:J26)</f>
        <v>248</v>
      </c>
      <c r="L26" s="22"/>
      <c r="M26" s="22"/>
      <c r="N26" s="20"/>
      <c r="O26" s="20"/>
      <c r="P26" s="20"/>
      <c r="Q26" s="20"/>
      <c r="R26" s="20"/>
      <c r="S26" s="20"/>
    </row>
    <row r="27" spans="1:19" s="18" customFormat="1" ht="21.75" customHeight="1">
      <c r="A27" s="85" t="s">
        <v>101</v>
      </c>
      <c r="B27" s="49">
        <v>65</v>
      </c>
      <c r="C27" s="50">
        <v>125</v>
      </c>
      <c r="D27" s="50">
        <v>40</v>
      </c>
      <c r="E27" s="74">
        <v>168</v>
      </c>
      <c r="F27" s="76">
        <f>SUM(B27:E27)</f>
        <v>398</v>
      </c>
      <c r="G27" s="22"/>
      <c r="H27" s="85" t="s">
        <v>101</v>
      </c>
      <c r="I27" s="49">
        <v>92</v>
      </c>
      <c r="J27" s="74">
        <v>60</v>
      </c>
      <c r="K27" s="76">
        <f>SUM(I27:J27)</f>
        <v>152</v>
      </c>
      <c r="L27" s="22"/>
      <c r="M27" s="22"/>
      <c r="N27" s="20"/>
      <c r="O27" s="20"/>
      <c r="P27" s="20"/>
      <c r="Q27" s="20"/>
      <c r="R27" s="20"/>
      <c r="S27" s="20"/>
    </row>
    <row r="28" spans="1:19" s="18" customFormat="1" ht="21.75" customHeight="1">
      <c r="A28" s="44" t="s">
        <v>154</v>
      </c>
      <c r="B28" s="86">
        <f>SUM(B26:B27)</f>
        <v>192</v>
      </c>
      <c r="C28" s="53">
        <f>SUM(C26:C27)</f>
        <v>264</v>
      </c>
      <c r="D28" s="53">
        <f>SUM(D26:D27)</f>
        <v>102</v>
      </c>
      <c r="E28" s="97">
        <f>SUM(E26:E27)</f>
        <v>317</v>
      </c>
      <c r="F28" s="98">
        <f>SUM(F26:F27)</f>
        <v>875</v>
      </c>
      <c r="G28" s="22"/>
      <c r="H28" s="44" t="s">
        <v>154</v>
      </c>
      <c r="I28" s="70">
        <f>SUM(I26:I27)</f>
        <v>245</v>
      </c>
      <c r="J28" s="75">
        <f>SUM(J26:J27)</f>
        <v>155</v>
      </c>
      <c r="K28" s="77">
        <f>SUM(K26:K27)</f>
        <v>400</v>
      </c>
      <c r="L28" s="22"/>
      <c r="M28" s="22"/>
      <c r="N28" s="20"/>
      <c r="O28" s="20"/>
      <c r="P28" s="20"/>
      <c r="Q28" s="20"/>
      <c r="R28" s="20"/>
      <c r="S28" s="20"/>
    </row>
    <row r="29" spans="1:19" s="18" customFormat="1" ht="21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0"/>
      <c r="O29" s="20"/>
      <c r="P29" s="20"/>
      <c r="Q29" s="20"/>
      <c r="R29" s="20"/>
      <c r="S29" s="20"/>
    </row>
    <row r="30" spans="1:19" s="18" customFormat="1" ht="21.75" customHeight="1">
      <c r="A30" s="99" t="s">
        <v>102</v>
      </c>
      <c r="B30" s="88" t="s">
        <v>159</v>
      </c>
      <c r="C30" s="87" t="s">
        <v>160</v>
      </c>
      <c r="D30" s="87" t="s">
        <v>174</v>
      </c>
      <c r="E30" s="87" t="s">
        <v>161</v>
      </c>
      <c r="F30" s="87" t="s">
        <v>162</v>
      </c>
      <c r="G30" s="103" t="s">
        <v>163</v>
      </c>
      <c r="H30" s="449" t="s">
        <v>181</v>
      </c>
      <c r="I30" s="22"/>
      <c r="J30" s="22"/>
      <c r="K30" s="22"/>
      <c r="L30" s="22"/>
      <c r="M30" s="22"/>
      <c r="N30" s="20"/>
      <c r="O30" s="20"/>
      <c r="P30" s="20"/>
      <c r="Q30" s="20"/>
      <c r="R30" s="20"/>
      <c r="S30" s="20"/>
    </row>
    <row r="31" spans="1:19" s="18" customFormat="1" ht="21.75" customHeight="1">
      <c r="A31" s="100" t="s">
        <v>104</v>
      </c>
      <c r="B31" s="101" t="s">
        <v>166</v>
      </c>
      <c r="C31" s="102" t="s">
        <v>167</v>
      </c>
      <c r="D31" s="102" t="s">
        <v>168</v>
      </c>
      <c r="E31" s="102" t="s">
        <v>169</v>
      </c>
      <c r="F31" s="102" t="s">
        <v>170</v>
      </c>
      <c r="G31" s="104" t="s">
        <v>171</v>
      </c>
      <c r="H31" s="450"/>
      <c r="I31" s="22"/>
      <c r="J31" s="22"/>
      <c r="K31" s="22"/>
      <c r="L31" s="22"/>
      <c r="M31" s="22"/>
      <c r="N31" s="20"/>
      <c r="O31" s="20"/>
      <c r="P31" s="20"/>
      <c r="Q31" s="20"/>
      <c r="R31" s="20"/>
      <c r="S31" s="20"/>
    </row>
    <row r="32" spans="1:19" s="18" customFormat="1" ht="21.75" customHeight="1">
      <c r="A32" s="81" t="s">
        <v>100</v>
      </c>
      <c r="B32" s="55">
        <v>32</v>
      </c>
      <c r="C32" s="56">
        <v>22</v>
      </c>
      <c r="D32" s="56">
        <v>57</v>
      </c>
      <c r="E32" s="56">
        <v>71</v>
      </c>
      <c r="F32" s="56">
        <v>43</v>
      </c>
      <c r="G32" s="89">
        <v>942</v>
      </c>
      <c r="H32" s="90">
        <f>SUM(B32:G32)</f>
        <v>1167</v>
      </c>
      <c r="I32" s="22"/>
      <c r="J32" s="22"/>
      <c r="K32" s="22"/>
      <c r="L32" s="22"/>
      <c r="M32" s="22"/>
      <c r="N32" s="20"/>
      <c r="O32" s="20"/>
      <c r="P32" s="20"/>
      <c r="Q32" s="20"/>
      <c r="R32" s="20"/>
      <c r="S32" s="20"/>
    </row>
    <row r="33" spans="1:19" s="18" customFormat="1" ht="21.75" customHeight="1">
      <c r="A33" s="85" t="s">
        <v>101</v>
      </c>
      <c r="B33" s="49">
        <v>20</v>
      </c>
      <c r="C33" s="50">
        <v>20</v>
      </c>
      <c r="D33" s="50">
        <v>68</v>
      </c>
      <c r="E33" s="50">
        <v>53</v>
      </c>
      <c r="F33" s="50">
        <v>22</v>
      </c>
      <c r="G33" s="74">
        <v>431</v>
      </c>
      <c r="H33" s="76">
        <f>SUM(B33:G33)</f>
        <v>614</v>
      </c>
      <c r="I33" s="22"/>
      <c r="J33" s="22"/>
      <c r="K33" s="22"/>
      <c r="L33" s="22"/>
      <c r="M33" s="22"/>
      <c r="N33" s="20"/>
      <c r="O33" s="20"/>
      <c r="P33" s="20"/>
      <c r="Q33" s="20"/>
      <c r="R33" s="20"/>
      <c r="S33" s="20"/>
    </row>
    <row r="34" spans="1:19" s="18" customFormat="1" ht="21.75" customHeight="1">
      <c r="A34" s="44" t="s">
        <v>154</v>
      </c>
      <c r="B34" s="70">
        <f aca="true" t="shared" si="4" ref="B34:H34">SUM(B32:B33)</f>
        <v>52</v>
      </c>
      <c r="C34" s="71">
        <f t="shared" si="4"/>
        <v>42</v>
      </c>
      <c r="D34" s="71">
        <f t="shared" si="4"/>
        <v>125</v>
      </c>
      <c r="E34" s="71">
        <f t="shared" si="4"/>
        <v>124</v>
      </c>
      <c r="F34" s="71">
        <f t="shared" si="4"/>
        <v>65</v>
      </c>
      <c r="G34" s="75">
        <f t="shared" si="4"/>
        <v>1373</v>
      </c>
      <c r="H34" s="77">
        <f t="shared" si="4"/>
        <v>1781</v>
      </c>
      <c r="I34" s="22"/>
      <c r="J34" s="22"/>
      <c r="K34" s="22"/>
      <c r="L34" s="22"/>
      <c r="M34" s="22"/>
      <c r="N34" s="20"/>
      <c r="O34" s="20"/>
      <c r="P34" s="20"/>
      <c r="Q34" s="20"/>
      <c r="R34" s="20"/>
      <c r="S34" s="20"/>
    </row>
    <row r="35" spans="1:19" s="18" customFormat="1" ht="24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18" customFormat="1" ht="24" customHeight="1">
      <c r="A36" s="118" t="s">
        <v>102</v>
      </c>
      <c r="B36" s="116" t="s">
        <v>183</v>
      </c>
      <c r="C36" s="110" t="s">
        <v>184</v>
      </c>
      <c r="D36" s="111" t="s">
        <v>185</v>
      </c>
      <c r="E36" s="112" t="s">
        <v>210</v>
      </c>
      <c r="F36" s="112" t="s">
        <v>186</v>
      </c>
      <c r="G36" s="113" t="s">
        <v>187</v>
      </c>
      <c r="H36" s="140" t="s">
        <v>188</v>
      </c>
      <c r="I36" s="141" t="s">
        <v>189</v>
      </c>
      <c r="J36" s="142" t="s">
        <v>190</v>
      </c>
      <c r="K36" s="143" t="s">
        <v>192</v>
      </c>
      <c r="L36" s="20"/>
      <c r="M36" s="20"/>
      <c r="N36" s="20"/>
      <c r="O36" s="20"/>
      <c r="P36" s="20"/>
      <c r="Q36" s="20"/>
      <c r="R36" s="20"/>
      <c r="S36" s="20"/>
    </row>
    <row r="37" spans="1:19" s="18" customFormat="1" ht="24" customHeight="1">
      <c r="A37" s="123" t="s">
        <v>194</v>
      </c>
      <c r="B37" s="124" t="s">
        <v>124</v>
      </c>
      <c r="C37" s="125" t="s">
        <v>124</v>
      </c>
      <c r="D37" s="126" t="s">
        <v>125</v>
      </c>
      <c r="E37" s="127" t="s">
        <v>182</v>
      </c>
      <c r="F37" s="127" t="s">
        <v>182</v>
      </c>
      <c r="G37" s="128" t="s">
        <v>129</v>
      </c>
      <c r="H37" s="129" t="s">
        <v>196</v>
      </c>
      <c r="I37" s="130" t="s">
        <v>127</v>
      </c>
      <c r="J37" s="131" t="s">
        <v>191</v>
      </c>
      <c r="K37" s="132" t="s">
        <v>193</v>
      </c>
      <c r="L37" s="20"/>
      <c r="M37" s="20"/>
      <c r="N37" s="20"/>
      <c r="O37" s="20"/>
      <c r="P37" s="20"/>
      <c r="Q37" s="20"/>
      <c r="R37" s="20"/>
      <c r="S37" s="20"/>
    </row>
    <row r="38" spans="1:19" s="18" customFormat="1" ht="24" customHeight="1">
      <c r="A38" s="81" t="s">
        <v>100</v>
      </c>
      <c r="B38" s="120">
        <v>8802</v>
      </c>
      <c r="C38" s="121">
        <v>7227</v>
      </c>
      <c r="D38" s="121">
        <v>6745</v>
      </c>
      <c r="E38" s="121">
        <v>9908</v>
      </c>
      <c r="F38" s="121">
        <v>4419</v>
      </c>
      <c r="G38" s="121">
        <v>8549</v>
      </c>
      <c r="H38" s="121">
        <v>6556</v>
      </c>
      <c r="I38" s="121">
        <v>5685</v>
      </c>
      <c r="J38" s="121">
        <v>3135</v>
      </c>
      <c r="K38" s="122">
        <v>3042</v>
      </c>
      <c r="L38" s="20"/>
      <c r="M38" s="20"/>
      <c r="N38" s="20"/>
      <c r="O38" s="20"/>
      <c r="P38" s="20"/>
      <c r="Q38" s="20"/>
      <c r="R38" s="20"/>
      <c r="S38" s="20"/>
    </row>
    <row r="39" spans="1:19" s="18" customFormat="1" ht="24" customHeight="1">
      <c r="A39" s="85" t="s">
        <v>101</v>
      </c>
      <c r="B39" s="133">
        <v>7772</v>
      </c>
      <c r="C39" s="134">
        <v>3729</v>
      </c>
      <c r="D39" s="134">
        <v>4430</v>
      </c>
      <c r="E39" s="134">
        <v>5657</v>
      </c>
      <c r="F39" s="134">
        <v>2382</v>
      </c>
      <c r="G39" s="134">
        <v>3939</v>
      </c>
      <c r="H39" s="134">
        <v>3758</v>
      </c>
      <c r="I39" s="134">
        <v>3953</v>
      </c>
      <c r="J39" s="134">
        <v>2047</v>
      </c>
      <c r="K39" s="135">
        <v>2073</v>
      </c>
      <c r="L39" s="20"/>
      <c r="M39" s="20"/>
      <c r="N39" s="20"/>
      <c r="O39" s="20"/>
      <c r="P39" s="20"/>
      <c r="Q39" s="20"/>
      <c r="R39" s="20"/>
      <c r="S39" s="20"/>
    </row>
    <row r="40" spans="1:19" s="18" customFormat="1" ht="24" customHeight="1">
      <c r="A40" s="136" t="s">
        <v>154</v>
      </c>
      <c r="B40" s="137">
        <f aca="true" t="shared" si="5" ref="B40:K40">SUM(B38:B39)</f>
        <v>16574</v>
      </c>
      <c r="C40" s="138">
        <f t="shared" si="5"/>
        <v>10956</v>
      </c>
      <c r="D40" s="138">
        <f t="shared" si="5"/>
        <v>11175</v>
      </c>
      <c r="E40" s="138">
        <f t="shared" si="5"/>
        <v>15565</v>
      </c>
      <c r="F40" s="138">
        <f t="shared" si="5"/>
        <v>6801</v>
      </c>
      <c r="G40" s="138">
        <f t="shared" si="5"/>
        <v>12488</v>
      </c>
      <c r="H40" s="138">
        <f t="shared" si="5"/>
        <v>10314</v>
      </c>
      <c r="I40" s="138">
        <f t="shared" si="5"/>
        <v>9638</v>
      </c>
      <c r="J40" s="138">
        <f t="shared" si="5"/>
        <v>5182</v>
      </c>
      <c r="K40" s="139">
        <f t="shared" si="5"/>
        <v>5115</v>
      </c>
      <c r="L40" s="20"/>
      <c r="M40" s="20"/>
      <c r="N40" s="20"/>
      <c r="O40" s="20"/>
      <c r="P40" s="20"/>
      <c r="Q40" s="20"/>
      <c r="R40" s="20"/>
      <c r="S40" s="20"/>
    </row>
    <row r="41" spans="1:19" s="18" customFormat="1" ht="24" customHeight="1">
      <c r="A41" s="119" t="s">
        <v>195</v>
      </c>
      <c r="B41" s="117">
        <f>16574/113691</f>
        <v>0.14578110844306058</v>
      </c>
      <c r="C41" s="114">
        <f>10956/113691</f>
        <v>0.09636646700266512</v>
      </c>
      <c r="D41" s="114">
        <f>11175/113691</f>
        <v>0.09829274085019922</v>
      </c>
      <c r="E41" s="114">
        <f>15565/113691</f>
        <v>0.1369061755108144</v>
      </c>
      <c r="F41" s="114">
        <f>6801/113691</f>
        <v>0.05982003852547695</v>
      </c>
      <c r="G41" s="114">
        <f>12488/113691</f>
        <v>0.10984158816441054</v>
      </c>
      <c r="H41" s="114">
        <f>10314/113691</f>
        <v>0.0907195820249624</v>
      </c>
      <c r="I41" s="114">
        <f>9638/113691</f>
        <v>0.08477364083348726</v>
      </c>
      <c r="J41" s="114">
        <f>5182/113691</f>
        <v>0.04557968528731386</v>
      </c>
      <c r="K41" s="115">
        <f>5115/113691</f>
        <v>0.04499036863076233</v>
      </c>
      <c r="L41" s="20"/>
      <c r="M41" s="20"/>
      <c r="N41" s="20"/>
      <c r="O41" s="20"/>
      <c r="P41" s="20"/>
      <c r="Q41" s="20"/>
      <c r="R41" s="20"/>
      <c r="S41" s="20"/>
    </row>
    <row r="42" spans="5:19" s="18" customFormat="1" ht="21" customHeight="1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="18" customFormat="1" ht="14.25"/>
    <row r="44" s="18" customFormat="1" ht="14.25"/>
    <row r="45" s="18" customFormat="1" ht="14.25"/>
  </sheetData>
  <sheetProtection/>
  <mergeCells count="3">
    <mergeCell ref="I18:I19"/>
    <mergeCell ref="F24:F25"/>
    <mergeCell ref="H30:H31"/>
  </mergeCells>
  <printOptions/>
  <pageMargins left="0.7086614173228347" right="0.31496062992125984" top="0.15748031496062992" bottom="0.35433070866141736" header="0.31496062992125984" footer="0.31496062992125984"/>
  <pageSetup fitToHeight="1" fitToWidth="1" horizontalDpi="600" verticalDpi="600" orientation="landscape" paperSize="9" scale="64" r:id="rId1"/>
  <headerFooter scaleWithDoc="0" alignWithMargins="0">
    <oddFooter>&amp;R作成者：平木雅己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2024-06-25T10:52:36Z</cp:lastPrinted>
  <dcterms:created xsi:type="dcterms:W3CDTF">2009-04-20T03:35:26Z</dcterms:created>
  <dcterms:modified xsi:type="dcterms:W3CDTF">2024-06-28T08:24:07Z</dcterms:modified>
  <cp:category/>
  <cp:version/>
  <cp:contentType/>
  <cp:contentStatus/>
</cp:coreProperties>
</file>